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8_{BBBFB921-FB2E-4527-BAC7-728A0FC817ED}" xr6:coauthVersionLast="40" xr6:coauthVersionMax="40" xr10:uidLastSave="{00000000-0000-0000-0000-000000000000}"/>
  <bookViews>
    <workbookView xWindow="0" yWindow="0" windowWidth="25200" windowHeight="11715" tabRatio="601" xr2:uid="{00000000-000D-0000-FFFF-FFFF00000000}"/>
  </bookViews>
  <sheets>
    <sheet name="1513" sheetId="1" r:id="rId1"/>
  </sheets>
  <definedNames>
    <definedName name="PS">'1513'!$A$1:$R$64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4" i="1" l="1"/>
  <c r="C55" i="1"/>
  <c r="C56" i="1"/>
  <c r="C57" i="1"/>
  <c r="C58" i="1"/>
  <c r="C59" i="1"/>
  <c r="C60" i="1"/>
  <c r="C61" i="1"/>
  <c r="C62" i="1"/>
  <c r="P63" i="1" l="1"/>
  <c r="M63" i="1"/>
  <c r="I63" i="1"/>
  <c r="E63" i="1"/>
  <c r="S54" i="1"/>
  <c r="S55" i="1"/>
  <c r="S56" i="1"/>
  <c r="S57" i="1"/>
  <c r="S58" i="1"/>
  <c r="S59" i="1"/>
  <c r="S60" i="1"/>
  <c r="S61" i="1"/>
  <c r="S62" i="1"/>
  <c r="R54" i="1"/>
  <c r="R55" i="1"/>
  <c r="R57" i="1"/>
  <c r="R58" i="1"/>
  <c r="R59" i="1"/>
  <c r="R62" i="1"/>
  <c r="O54" i="1"/>
  <c r="O56" i="1"/>
  <c r="O57" i="1"/>
  <c r="O58" i="1"/>
  <c r="O61" i="1"/>
  <c r="O62" i="1"/>
  <c r="K54" i="1"/>
  <c r="K55" i="1"/>
  <c r="K56" i="1"/>
  <c r="K57" i="1"/>
  <c r="K61" i="1"/>
  <c r="K62" i="1"/>
  <c r="G61" i="1"/>
  <c r="O55" i="1"/>
  <c r="R56" i="1"/>
  <c r="K58" i="1"/>
  <c r="O59" i="1"/>
  <c r="R60" i="1"/>
  <c r="R61" i="1"/>
  <c r="G62" i="1"/>
  <c r="A54" i="1"/>
  <c r="A55" i="1"/>
  <c r="A56" i="1"/>
  <c r="A57" i="1"/>
  <c r="A58" i="1"/>
  <c r="A59" i="1"/>
  <c r="A60" i="1"/>
  <c r="A61" i="1"/>
  <c r="A62" i="1"/>
  <c r="G60" i="1" l="1"/>
  <c r="G59" i="1"/>
  <c r="K59" i="1"/>
  <c r="O60" i="1"/>
  <c r="K60" i="1"/>
  <c r="I13" i="1"/>
  <c r="T55" i="1" s="1"/>
  <c r="V55" i="1" s="1"/>
  <c r="G56" i="1" l="1"/>
  <c r="E34" i="1"/>
  <c r="I14" i="1"/>
  <c r="T56" i="1" s="1"/>
  <c r="V56" i="1" s="1"/>
  <c r="G55" i="1" l="1"/>
  <c r="G54" i="1"/>
  <c r="G58" i="1"/>
  <c r="G57" i="1"/>
  <c r="I12" i="1"/>
  <c r="T54" i="1" s="1"/>
  <c r="V54" i="1" s="1"/>
  <c r="I15" i="1"/>
  <c r="T57" i="1" s="1"/>
  <c r="V57" i="1" s="1"/>
  <c r="I16" i="1"/>
  <c r="T58" i="1" s="1"/>
  <c r="V58" i="1" s="1"/>
  <c r="I17" i="1"/>
  <c r="T59" i="1" s="1"/>
  <c r="V59" i="1" s="1"/>
  <c r="I18" i="1"/>
  <c r="T60" i="1" s="1"/>
  <c r="V60" i="1" s="1"/>
  <c r="I19" i="1"/>
  <c r="T61" i="1" s="1"/>
  <c r="V61" i="1" s="1"/>
  <c r="I20" i="1"/>
  <c r="T62" i="1" s="1"/>
  <c r="V62" i="1" s="1"/>
  <c r="E33" i="1"/>
  <c r="E35" i="1"/>
  <c r="E36" i="1"/>
  <c r="K46" i="1" l="1"/>
  <c r="K45" i="1"/>
  <c r="M35" i="1"/>
  <c r="M34" i="1"/>
  <c r="M33" i="1" l="1"/>
  <c r="M36" i="1"/>
  <c r="A53" i="1"/>
  <c r="I46" i="1" l="1"/>
  <c r="C38" i="1" l="1"/>
  <c r="G37" i="1" l="1"/>
  <c r="G39" i="1" s="1"/>
  <c r="E38" i="1"/>
  <c r="M38" i="1"/>
  <c r="C53" i="1"/>
  <c r="G53" i="1" s="1"/>
  <c r="G63" i="1" s="1"/>
  <c r="K9" i="1"/>
  <c r="K29" i="1" s="1"/>
  <c r="I11" i="1"/>
  <c r="E44" i="1"/>
  <c r="E43" i="1"/>
  <c r="E42" i="1"/>
  <c r="S53" i="1"/>
  <c r="G6" i="1"/>
  <c r="K26" i="1" l="1"/>
  <c r="K22" i="1"/>
  <c r="K13" i="1"/>
  <c r="K30" i="1"/>
  <c r="E30" i="1" s="1"/>
  <c r="K27" i="1"/>
  <c r="K32" i="1"/>
  <c r="K28" i="1"/>
  <c r="K31" i="1"/>
  <c r="K14" i="1"/>
  <c r="E29" i="1"/>
  <c r="K19" i="1"/>
  <c r="M19" i="1" s="1"/>
  <c r="K17" i="1"/>
  <c r="K18" i="1"/>
  <c r="M18" i="1" s="1"/>
  <c r="K15" i="1"/>
  <c r="K16" i="1"/>
  <c r="M16" i="1" s="1"/>
  <c r="K12" i="1"/>
  <c r="E12" i="1" s="1"/>
  <c r="K25" i="1"/>
  <c r="K23" i="1"/>
  <c r="E23" i="1" s="1"/>
  <c r="K24" i="1"/>
  <c r="K21" i="1"/>
  <c r="K20" i="1"/>
  <c r="O53" i="1"/>
  <c r="O63" i="1" s="1"/>
  <c r="K53" i="1"/>
  <c r="K63" i="1" s="1"/>
  <c r="I37" i="1"/>
  <c r="I39" i="1" s="1"/>
  <c r="K11" i="1"/>
  <c r="T53" i="1"/>
  <c r="V53" i="1" s="1"/>
  <c r="R53" i="1"/>
  <c r="R63" i="1" s="1"/>
  <c r="M13" i="1" l="1"/>
  <c r="E24" i="1"/>
  <c r="M17" i="1"/>
  <c r="E22" i="1"/>
  <c r="M22" i="1"/>
  <c r="M26" i="1"/>
  <c r="E26" i="1"/>
  <c r="E13" i="1"/>
  <c r="K42" i="1"/>
  <c r="T65" i="1"/>
  <c r="E28" i="1"/>
  <c r="M28" i="1"/>
  <c r="E31" i="1"/>
  <c r="M31" i="1"/>
  <c r="M32" i="1"/>
  <c r="E32" i="1"/>
  <c r="M27" i="1"/>
  <c r="E27" i="1"/>
  <c r="E25" i="1"/>
  <c r="K43" i="1"/>
  <c r="M14" i="1"/>
  <c r="E14" i="1"/>
  <c r="M15" i="1"/>
  <c r="G44" i="1"/>
  <c r="M29" i="1"/>
  <c r="E17" i="1"/>
  <c r="E18" i="1"/>
  <c r="E16" i="1"/>
  <c r="M30" i="1"/>
  <c r="E15" i="1"/>
  <c r="G42" i="1"/>
  <c r="G43" i="1"/>
  <c r="M12" i="1"/>
  <c r="E19" i="1"/>
  <c r="E20" i="1"/>
  <c r="M20" i="1"/>
  <c r="M23" i="1"/>
  <c r="M24" i="1"/>
  <c r="M21" i="1"/>
  <c r="E21" i="1"/>
  <c r="K44" i="1"/>
  <c r="G45" i="1"/>
  <c r="K37" i="1"/>
  <c r="T35" i="1" s="1"/>
  <c r="M25" i="1"/>
  <c r="M11" i="1"/>
  <c r="E11" i="1"/>
  <c r="K39" i="1" l="1"/>
  <c r="E39" i="1" s="1"/>
  <c r="T37" i="1"/>
  <c r="T36" i="1"/>
  <c r="M37" i="1"/>
  <c r="E37" i="1"/>
  <c r="M39" i="1" l="1"/>
  <c r="K6" i="1" s="1"/>
  <c r="O22" i="1" l="1"/>
  <c r="O26" i="1"/>
  <c r="O13" i="1"/>
  <c r="O31" i="1"/>
  <c r="O14" i="1"/>
  <c r="O32" i="1"/>
  <c r="O28" i="1"/>
  <c r="O27" i="1"/>
  <c r="O29" i="1"/>
  <c r="O15" i="1"/>
  <c r="O23" i="1"/>
  <c r="O18" i="1"/>
  <c r="O19" i="1"/>
  <c r="O20" i="1"/>
  <c r="O21" i="1"/>
  <c r="O16" i="1"/>
  <c r="O17" i="1"/>
  <c r="O12" i="1"/>
  <c r="O35" i="1"/>
  <c r="O30" i="1"/>
  <c r="O34" i="1"/>
  <c r="O24" i="1"/>
  <c r="O33" i="1"/>
  <c r="O25" i="1"/>
  <c r="O36" i="1"/>
  <c r="O38" i="1"/>
  <c r="R38" i="1" s="1"/>
  <c r="O11" i="1"/>
  <c r="O6" i="1"/>
  <c r="R28" i="1" l="1"/>
  <c r="R20" i="1"/>
  <c r="R36" i="1"/>
  <c r="O37" i="1"/>
  <c r="O39" i="1" s="1"/>
  <c r="R37" i="1" l="1"/>
  <c r="R39" i="1" s="1"/>
</calcChain>
</file>

<file path=xl/sharedStrings.xml><?xml version="1.0" encoding="utf-8"?>
<sst xmlns="http://schemas.openxmlformats.org/spreadsheetml/2006/main" count="151" uniqueCount="63">
  <si>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</si>
  <si>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</si>
  <si>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</si>
  <si>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</si>
  <si>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</si>
  <si>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</si>
  <si>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</si>
  <si>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</si>
  <si>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</si>
  <si>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</si>
  <si>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</si>
  <si>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</si>
  <si>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</si>
  <si>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</si>
  <si>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</si>
  <si>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</si>
  <si>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</si>
  <si>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</si>
  <si>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</si>
  <si>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</si>
  <si>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</si>
  <si>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</si>
  <si>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</si>
  <si>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</si>
  <si>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</si>
  <si>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</si>
  <si>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</si>
  <si>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</si>
  <si>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</si>
  <si>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</si>
  <si>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</si>
  <si>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</si>
  <si>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</si>
  <si>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</si>
  <si>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</si>
  <si>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</si>
  <si>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</si>
  <si>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</si>
  <si>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</si>
  <si>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%</t>
  </si>
  <si>
    <t>of wins</t>
  </si>
  <si>
    <t>INSTANT GAME 1513 - "HIT THE JACKPOT"</t>
  </si>
  <si>
    <t>JACKPOT = WIN ALL 15 PRIZES</t>
  </si>
  <si>
    <t>COIN = WIN 5 TIMES THE PRIZE</t>
  </si>
  <si>
    <t>$2 (COIN)</t>
  </si>
  <si>
    <t>$5x2</t>
  </si>
  <si>
    <t>$5 (COIN)</t>
  </si>
  <si>
    <r>
      <t xml:space="preserve">($5x3) + $10 + </t>
    </r>
    <r>
      <rPr>
        <b/>
        <sz val="12"/>
        <color rgb="FFFF0000"/>
        <rFont val="Calibri"/>
        <family val="2"/>
        <scheme val="minor"/>
      </rPr>
      <t>$5 (COIN)</t>
    </r>
  </si>
  <si>
    <t>$10x5</t>
  </si>
  <si>
    <t>$20 (COIN)</t>
  </si>
  <si>
    <t>$25 + $10 + ($5x13) (JACKPOT)</t>
  </si>
  <si>
    <t>($20x15) + ($25x4) + ($50x2)</t>
  </si>
  <si>
    <t>$100 (COIN)</t>
  </si>
  <si>
    <t>DBL = WIN DOUBLE THE PRIZE</t>
  </si>
  <si>
    <r>
      <t xml:space="preserve">($50x6) + </t>
    </r>
    <r>
      <rPr>
        <b/>
        <sz val="12"/>
        <color rgb="FF00B050"/>
        <rFont val="Calibri"/>
        <family val="2"/>
        <scheme val="minor"/>
      </rPr>
      <t>$100 (DBL)</t>
    </r>
  </si>
  <si>
    <t>($25x10) + ($50x7) + ($100x4)</t>
  </si>
  <si>
    <t>($50x10) + ($100x5) (JACKPOT)</t>
  </si>
  <si>
    <t>$10 (DBL)</t>
  </si>
  <si>
    <r>
      <t xml:space="preserve">$5 + </t>
    </r>
    <r>
      <rPr>
        <b/>
        <sz val="12"/>
        <color rgb="FF00B050"/>
        <rFont val="Calibri"/>
        <family val="2"/>
        <scheme val="minor"/>
      </rPr>
      <t>$10 (DBL)</t>
    </r>
  </si>
  <si>
    <t>$25 (DBL)</t>
  </si>
  <si>
    <r>
      <t xml:space="preserve">$50 + </t>
    </r>
    <r>
      <rPr>
        <b/>
        <sz val="12"/>
        <color rgb="FF00B050"/>
        <rFont val="Calibri"/>
        <family val="2"/>
        <scheme val="minor"/>
      </rPr>
      <t>$25 (DBL)</t>
    </r>
  </si>
  <si>
    <t>$5x2 + $5 DBL</t>
  </si>
  <si>
    <t>DECEMBER 28,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</si>
</sst>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4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0" fontId="4" fillId="0" borderId="0" xfId="0" applyFont="1" applyBorder="1"/>
    <xf numFmtId="3" fontId="2" fillId="0" borderId="0" xfId="0" applyNumberFormat="1" applyFont="1"/>
    <xf numFmtId="170" fontId="2" fillId="0" borderId="0" xfId="0" applyNumberFormat="1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6" fontId="5" fillId="0" borderId="5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6" fontId="6" fillId="0" borderId="5" xfId="0" applyNumberFormat="1" applyFont="1" applyFill="1" applyBorder="1" applyAlignment="1">
      <alignment horizontal="left"/>
    </xf>
    <xf numFmtId="10" fontId="2" fillId="0" borderId="0" xfId="0" applyNumberFormat="1" applyFont="1" applyFill="1" applyBorder="1"/>
    <xf numFmtId="10" fontId="2" fillId="0" borderId="6" xfId="0" applyNumberFormat="1" applyFont="1" applyFill="1" applyBorder="1" applyAlignment="1">
      <alignment horizontal="left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10" fontId="2" fillId="0" borderId="6" xfId="0" applyNumberFormat="1" applyFont="1" applyFill="1" applyBorder="1" applyAlignment="1">
      <alignment horizontal="left" vertical="center"/>
    </xf>
    <xf numFmtId="0" fontId="2" fillId="0" borderId="6" xfId="0" applyFont="1" applyFill="1" applyBorder="1"/>
    <xf numFmtId="38" fontId="3" fillId="0" borderId="0" xfId="1" applyNumberFormat="1" applyFont="1" applyFill="1" applyBorder="1" applyAlignment="1">
      <alignment horizontal="center"/>
    </xf>
    <xf numFmtId="38" fontId="2" fillId="0" borderId="3" xfId="1" applyNumberFormat="1" applyFont="1" applyFill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10" xfId="0" applyNumberFormat="1" applyFont="1" applyFill="1" applyBorder="1" applyAlignment="1">
      <alignment horizontal="left"/>
    </xf>
    <xf numFmtId="0" fontId="5" fillId="0" borderId="0" xfId="0" applyFont="1" applyFill="1"/>
    <xf numFmtId="38" fontId="5" fillId="0" borderId="0" xfId="1" applyNumberFormat="1" applyFont="1" applyFill="1"/>
    <xf numFmtId="0" fontId="8" fillId="0" borderId="0" xfId="0" applyFont="1" applyFill="1"/>
    <xf numFmtId="38" fontId="8" fillId="0" borderId="0" xfId="1" applyNumberFormat="1" applyFont="1" applyFill="1"/>
    <xf numFmtId="0" fontId="2" fillId="0" borderId="5" xfId="0" applyFont="1" applyFill="1" applyBorder="1"/>
    <xf numFmtId="168" fontId="2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38" fontId="6" fillId="0" borderId="0" xfId="1" applyNumberFormat="1" applyFont="1" applyFill="1"/>
    <xf numFmtId="0" fontId="2" fillId="0" borderId="13" xfId="0" applyFont="1" applyFill="1" applyBorder="1"/>
    <xf numFmtId="0" fontId="2" fillId="0" borderId="3" xfId="0" applyFont="1" applyFill="1" applyBorder="1"/>
    <xf numFmtId="0" fontId="7" fillId="0" borderId="0" xfId="0" applyFont="1" applyFill="1"/>
    <xf numFmtId="38" fontId="7" fillId="0" borderId="0" xfId="1" applyNumberFormat="1" applyFont="1" applyFill="1"/>
    <xf numFmtId="38" fontId="4" fillId="0" borderId="0" xfId="1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4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/>
    <xf numFmtId="42" fontId="4" fillId="0" borderId="0" xfId="0" applyNumberFormat="1" applyFont="1" applyFill="1" applyBorder="1" applyAlignment="1">
      <alignment horizontal="right"/>
    </xf>
    <xf numFmtId="5" fontId="4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6" xfId="0" applyFont="1" applyFill="1" applyBorder="1"/>
    <xf numFmtId="0" fontId="4" fillId="0" borderId="0" xfId="0" applyFont="1" applyFill="1"/>
    <xf numFmtId="0" fontId="8" fillId="0" borderId="5" xfId="0" applyFont="1" applyFill="1" applyBorder="1"/>
    <xf numFmtId="0" fontId="5" fillId="0" borderId="5" xfId="0" applyFont="1" applyFill="1" applyBorder="1"/>
    <xf numFmtId="6" fontId="2" fillId="0" borderId="14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6" fontId="2" fillId="0" borderId="0" xfId="0" applyNumberFormat="1" applyFont="1" applyFill="1" applyBorder="1" applyAlignment="1">
      <alignment horizontal="right"/>
    </xf>
    <xf numFmtId="4" fontId="2" fillId="0" borderId="18" xfId="0" applyNumberFormat="1" applyFont="1" applyFill="1" applyBorder="1" applyAlignment="1">
      <alignment horizontal="left"/>
    </xf>
    <xf numFmtId="0" fontId="6" fillId="0" borderId="5" xfId="0" applyFont="1" applyFill="1" applyBorder="1"/>
    <xf numFmtId="169" fontId="2" fillId="0" borderId="0" xfId="0" applyNumberFormat="1" applyFont="1" applyFill="1" applyBorder="1" applyAlignment="1">
      <alignment horizontal="right"/>
    </xf>
    <xf numFmtId="0" fontId="7" fillId="0" borderId="5" xfId="0" applyFont="1" applyFill="1" applyBorder="1"/>
    <xf numFmtId="164" fontId="2" fillId="0" borderId="0" xfId="0" applyNumberFormat="1" applyFont="1" applyFill="1" applyBorder="1"/>
    <xf numFmtId="0" fontId="4" fillId="0" borderId="5" xfId="0" applyFont="1" applyFill="1" applyBorder="1"/>
    <xf numFmtId="0" fontId="4" fillId="0" borderId="19" xfId="0" applyFont="1" applyFill="1" applyBorder="1"/>
    <xf numFmtId="0" fontId="4" fillId="0" borderId="2" xfId="0" applyFont="1" applyFill="1" applyBorder="1"/>
    <xf numFmtId="0" fontId="4" fillId="0" borderId="2" xfId="0" applyFont="1" applyFill="1" applyBorder="1" applyAlignment="1">
      <alignment horizontal="right"/>
    </xf>
    <xf numFmtId="169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4" fontId="2" fillId="0" borderId="20" xfId="0" applyNumberFormat="1" applyFont="1" applyFill="1" applyBorder="1" applyAlignment="1">
      <alignment horizontal="left"/>
    </xf>
    <xf numFmtId="0" fontId="2" fillId="0" borderId="5" xfId="0" applyFont="1" applyFill="1" applyBorder="1" applyAlignment="1">
      <alignment horizontal="right"/>
    </xf>
    <xf numFmtId="38" fontId="2" fillId="0" borderId="0" xfId="1" applyNumberFormat="1" applyFont="1" applyFill="1" applyBorder="1" applyAlignment="1">
      <alignment horizontal="left"/>
    </xf>
    <xf numFmtId="167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Fill="1" applyAlignment="1">
      <alignment horizontal="center"/>
    </xf>
    <xf numFmtId="10" fontId="2" fillId="0" borderId="0" xfId="0" applyNumberFormat="1" applyFont="1" applyFill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5" fontId="2" fillId="0" borderId="2" xfId="0" applyNumberFormat="1" applyFont="1" applyFill="1" applyBorder="1" applyAlignment="1">
      <alignment horizontal="center"/>
    </xf>
    <xf numFmtId="6" fontId="2" fillId="0" borderId="21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169" fontId="2" fillId="0" borderId="9" xfId="0" applyNumberFormat="1" applyFont="1" applyFill="1" applyBorder="1" applyAlignment="1">
      <alignment horizontal="left"/>
    </xf>
    <xf numFmtId="6" fontId="2" fillId="0" borderId="11" xfId="0" applyNumberFormat="1" applyFont="1" applyFill="1" applyBorder="1" applyAlignment="1">
      <alignment horizontal="left"/>
    </xf>
    <xf numFmtId="38" fontId="2" fillId="0" borderId="4" xfId="1" applyNumberFormat="1" applyFont="1" applyFill="1" applyBorder="1" applyAlignment="1">
      <alignment horizontal="center"/>
    </xf>
    <xf numFmtId="5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12" xfId="0" applyFont="1" applyFill="1" applyBorder="1"/>
    <xf numFmtId="38" fontId="3" fillId="2" borderId="0" xfId="1" applyNumberFormat="1" applyFont="1" applyFill="1" applyBorder="1" applyAlignment="1">
      <alignment horizontal="center"/>
    </xf>
    <xf numFmtId="6" fontId="5" fillId="2" borderId="5" xfId="0" applyNumberFormat="1" applyFont="1" applyFill="1" applyBorder="1" applyAlignment="1">
      <alignment horizontal="left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6" fontId="8" fillId="2" borderId="5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80"/>
  <sheetViews>
    <sheetView tabSelected="1" zoomScale="115" zoomScaleNormal="115" zoomScaleSheetLayoutView="70" workbookViewId="0">
      <selection activeCell="A8" sqref="A8"/>
    </sheetView>
  </sheetViews>
  <sheetFormatPr defaultColWidth="10.7109375" defaultRowHeight="14.25" customHeight="1"/>
  <cols>
    <col min="1" max="1" width="45.28515625" style="1" customWidth="1"/>
    <col min="2" max="2" width="6.5703125" style="59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2.7109375" style="1" bestFit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202" t="s">
        <v>27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4"/>
    </row>
    <row r="2" spans="1:26" ht="14.25" customHeight="1">
      <c r="A2" s="205" t="s">
        <v>26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7"/>
    </row>
    <row r="3" spans="1:26" ht="14.25" customHeight="1">
      <c r="A3" s="205" t="s">
        <v>41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7"/>
    </row>
    <row r="4" spans="1:26" ht="14.25" customHeight="1">
      <c r="A4" s="208" t="s">
        <v>62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10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420000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2100000</v>
      </c>
      <c r="H6" s="12" t="s">
        <v>0</v>
      </c>
      <c r="I6" s="15" t="s">
        <v>2</v>
      </c>
      <c r="J6" s="14"/>
      <c r="K6" s="16">
        <f>M39</f>
        <v>1450100</v>
      </c>
      <c r="L6" s="14"/>
      <c r="M6" s="17" t="s">
        <v>3</v>
      </c>
      <c r="N6" s="14"/>
      <c r="O6" s="18">
        <f>K6/G6</f>
        <v>0.69052380952380954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92"/>
      <c r="Q8" s="6"/>
      <c r="R8" s="9"/>
      <c r="Y8" s="25"/>
      <c r="Z8" s="26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7">
        <v>30000</v>
      </c>
      <c r="J9" s="27"/>
      <c r="K9" s="28">
        <f>A6/I9</f>
        <v>14</v>
      </c>
      <c r="L9" s="15"/>
      <c r="M9" s="15" t="s">
        <v>7</v>
      </c>
      <c r="N9" s="15"/>
      <c r="O9" s="15" t="s">
        <v>8</v>
      </c>
      <c r="P9" s="92"/>
      <c r="Q9" s="6"/>
      <c r="R9" s="9"/>
    </row>
    <row r="10" spans="1:26" s="38" customFormat="1" ht="14.25" customHeight="1">
      <c r="A10" s="29" t="s">
        <v>9</v>
      </c>
      <c r="B10" s="30" t="s">
        <v>30</v>
      </c>
      <c r="C10" s="31" t="s">
        <v>9</v>
      </c>
      <c r="D10" s="32"/>
      <c r="E10" s="33" t="s">
        <v>10</v>
      </c>
      <c r="F10" s="33"/>
      <c r="G10" s="33" t="s">
        <v>34</v>
      </c>
      <c r="H10" s="33"/>
      <c r="I10" s="15" t="s">
        <v>11</v>
      </c>
      <c r="J10" s="14"/>
      <c r="K10" s="15" t="s">
        <v>12</v>
      </c>
      <c r="L10" s="34"/>
      <c r="M10" s="15" t="s">
        <v>13</v>
      </c>
      <c r="N10" s="15"/>
      <c r="O10" s="15" t="s">
        <v>14</v>
      </c>
      <c r="P10" s="35"/>
      <c r="Q10" s="36"/>
      <c r="R10" s="37"/>
    </row>
    <row r="11" spans="1:26" ht="14.25" customHeight="1">
      <c r="A11" s="75">
        <v>5</v>
      </c>
      <c r="B11" s="76">
        <v>1</v>
      </c>
      <c r="C11" s="77">
        <v>5</v>
      </c>
      <c r="D11" s="78"/>
      <c r="E11" s="79">
        <f t="shared" ref="E11:E39" si="0">$A$6/K11</f>
        <v>8.5714285714285712</v>
      </c>
      <c r="F11" s="80"/>
      <c r="G11" s="79">
        <v>8.75</v>
      </c>
      <c r="H11" s="81"/>
      <c r="I11" s="82">
        <f t="shared" ref="I11:I20" si="1">G11*($I$9/$G$9)</f>
        <v>3500</v>
      </c>
      <c r="J11" s="82"/>
      <c r="K11" s="83">
        <f t="shared" ref="K11:K32" si="2">I11*$K$9</f>
        <v>49000</v>
      </c>
      <c r="L11" s="84"/>
      <c r="M11" s="85">
        <f t="shared" ref="M11:M38" si="3">K11*C11</f>
        <v>245000</v>
      </c>
      <c r="N11" s="86"/>
      <c r="O11" s="87">
        <f>(M11/$K$6)</f>
        <v>0.16895386525067238</v>
      </c>
      <c r="P11" s="88"/>
      <c r="Q11" s="89"/>
      <c r="R11" s="90"/>
      <c r="S11" s="39"/>
      <c r="V11" s="40"/>
    </row>
    <row r="12" spans="1:26" ht="14.25" customHeight="1">
      <c r="A12" s="41">
        <v>10</v>
      </c>
      <c r="B12" s="42">
        <v>1</v>
      </c>
      <c r="C12" s="43">
        <v>10</v>
      </c>
      <c r="D12" s="44"/>
      <c r="E12" s="45">
        <f t="shared" si="0"/>
        <v>75</v>
      </c>
      <c r="F12" s="24"/>
      <c r="G12" s="45">
        <v>1</v>
      </c>
      <c r="H12" s="15"/>
      <c r="I12" s="46">
        <f t="shared" si="1"/>
        <v>400</v>
      </c>
      <c r="J12" s="46"/>
      <c r="K12" s="27">
        <f t="shared" si="2"/>
        <v>5600</v>
      </c>
      <c r="L12" s="47"/>
      <c r="M12" s="48">
        <f t="shared" si="3"/>
        <v>56000</v>
      </c>
      <c r="N12" s="49"/>
      <c r="O12" s="50">
        <f t="shared" ref="O12:O23" si="4">(M12/$K$6)</f>
        <v>3.8618026343010828E-2</v>
      </c>
      <c r="P12" s="51"/>
      <c r="Q12" s="92"/>
      <c r="R12" s="9"/>
      <c r="S12" s="39"/>
      <c r="V12" s="40"/>
    </row>
    <row r="13" spans="1:26" ht="14.25" customHeight="1">
      <c r="A13" s="91" t="s">
        <v>44</v>
      </c>
      <c r="B13" s="42">
        <v>1</v>
      </c>
      <c r="C13" s="43">
        <v>10</v>
      </c>
      <c r="D13" s="44"/>
      <c r="E13" s="45">
        <f t="shared" ref="E13" si="5">$A$6/K13</f>
        <v>42.857142857142854</v>
      </c>
      <c r="F13" s="24"/>
      <c r="G13" s="45">
        <v>1.75</v>
      </c>
      <c r="H13" s="15"/>
      <c r="I13" s="46">
        <f t="shared" ref="I13" si="6">G13*($I$9/$G$9)</f>
        <v>700</v>
      </c>
      <c r="J13" s="46"/>
      <c r="K13" s="27">
        <f t="shared" ref="K13" si="7">I13*$K$9</f>
        <v>9800</v>
      </c>
      <c r="L13" s="47"/>
      <c r="M13" s="48">
        <f t="shared" ref="M13" si="8">K13*C13</f>
        <v>98000</v>
      </c>
      <c r="N13" s="49"/>
      <c r="O13" s="50">
        <f t="shared" ref="O13" si="9">(M13/$K$6)</f>
        <v>6.7581546100268952E-2</v>
      </c>
      <c r="P13" s="51"/>
      <c r="Q13" s="92"/>
      <c r="R13" s="9"/>
      <c r="S13" s="39"/>
      <c r="V13" s="40"/>
    </row>
    <row r="14" spans="1:26" ht="14.25" customHeight="1">
      <c r="A14" s="41" t="s">
        <v>45</v>
      </c>
      <c r="B14" s="42">
        <v>2</v>
      </c>
      <c r="C14" s="43">
        <v>10</v>
      </c>
      <c r="D14" s="44"/>
      <c r="E14" s="45">
        <f t="shared" si="0"/>
        <v>50</v>
      </c>
      <c r="F14" s="24"/>
      <c r="G14" s="45">
        <v>1.5</v>
      </c>
      <c r="H14" s="15"/>
      <c r="I14" s="46">
        <f t="shared" si="1"/>
        <v>600</v>
      </c>
      <c r="J14" s="46"/>
      <c r="K14" s="27">
        <f t="shared" si="2"/>
        <v>8400</v>
      </c>
      <c r="L14" s="47"/>
      <c r="M14" s="48">
        <f t="shared" si="3"/>
        <v>84000</v>
      </c>
      <c r="N14" s="49"/>
      <c r="O14" s="50">
        <f t="shared" si="4"/>
        <v>5.7927039514516242E-2</v>
      </c>
      <c r="P14" s="51"/>
      <c r="Q14" s="92"/>
      <c r="R14" s="9"/>
      <c r="S14" s="39"/>
      <c r="V14" s="40"/>
    </row>
    <row r="15" spans="1:26" ht="14.25" customHeight="1">
      <c r="A15" s="60">
        <v>20</v>
      </c>
      <c r="B15" s="61">
        <v>1</v>
      </c>
      <c r="C15" s="62">
        <v>20</v>
      </c>
      <c r="D15" s="63"/>
      <c r="E15" s="64">
        <f t="shared" si="0"/>
        <v>100</v>
      </c>
      <c r="F15" s="65"/>
      <c r="G15" s="64">
        <v>0.75</v>
      </c>
      <c r="H15" s="66"/>
      <c r="I15" s="67">
        <f t="shared" si="1"/>
        <v>300</v>
      </c>
      <c r="J15" s="67"/>
      <c r="K15" s="68">
        <f t="shared" si="2"/>
        <v>4200</v>
      </c>
      <c r="L15" s="69"/>
      <c r="M15" s="70">
        <f t="shared" si="3"/>
        <v>84000</v>
      </c>
      <c r="N15" s="71"/>
      <c r="O15" s="72">
        <f t="shared" si="4"/>
        <v>5.7927039514516242E-2</v>
      </c>
      <c r="P15" s="73"/>
      <c r="Q15" s="66"/>
      <c r="R15" s="74"/>
      <c r="S15" s="39"/>
      <c r="V15" s="40"/>
    </row>
    <row r="16" spans="1:26" ht="14.25" customHeight="1">
      <c r="A16" s="201" t="s">
        <v>57</v>
      </c>
      <c r="B16" s="61">
        <v>2</v>
      </c>
      <c r="C16" s="62">
        <v>20</v>
      </c>
      <c r="D16" s="63"/>
      <c r="E16" s="64">
        <f t="shared" si="0"/>
        <v>75</v>
      </c>
      <c r="F16" s="65"/>
      <c r="G16" s="64">
        <v>1</v>
      </c>
      <c r="H16" s="66"/>
      <c r="I16" s="67">
        <f t="shared" si="1"/>
        <v>400</v>
      </c>
      <c r="J16" s="67"/>
      <c r="K16" s="68">
        <f t="shared" si="2"/>
        <v>5600</v>
      </c>
      <c r="L16" s="69"/>
      <c r="M16" s="70">
        <f t="shared" si="3"/>
        <v>112000</v>
      </c>
      <c r="N16" s="71"/>
      <c r="O16" s="72">
        <f t="shared" si="4"/>
        <v>7.7236052686021656E-2</v>
      </c>
      <c r="P16" s="73"/>
      <c r="Q16" s="66"/>
      <c r="R16" s="74"/>
      <c r="S16" s="39"/>
      <c r="V16" s="40"/>
    </row>
    <row r="17" spans="1:22" ht="14.25" customHeight="1">
      <c r="A17" s="60" t="s">
        <v>61</v>
      </c>
      <c r="B17" s="61">
        <v>3</v>
      </c>
      <c r="C17" s="62">
        <v>20</v>
      </c>
      <c r="D17" s="63"/>
      <c r="E17" s="64">
        <f t="shared" si="0"/>
        <v>75</v>
      </c>
      <c r="F17" s="65"/>
      <c r="G17" s="64">
        <v>1</v>
      </c>
      <c r="H17" s="66"/>
      <c r="I17" s="67">
        <f t="shared" si="1"/>
        <v>400</v>
      </c>
      <c r="J17" s="67"/>
      <c r="K17" s="68">
        <f t="shared" si="2"/>
        <v>5600</v>
      </c>
      <c r="L17" s="69"/>
      <c r="M17" s="70">
        <f t="shared" si="3"/>
        <v>112000</v>
      </c>
      <c r="N17" s="71"/>
      <c r="O17" s="72">
        <f t="shared" si="4"/>
        <v>7.7236052686021656E-2</v>
      </c>
      <c r="P17" s="73"/>
      <c r="Q17" s="66"/>
      <c r="R17" s="74"/>
      <c r="S17" s="39"/>
      <c r="V17" s="40"/>
    </row>
    <row r="18" spans="1:22" ht="14.25" customHeight="1">
      <c r="A18" s="41">
        <v>25</v>
      </c>
      <c r="B18" s="42">
        <v>1</v>
      </c>
      <c r="C18" s="43">
        <v>25</v>
      </c>
      <c r="D18" s="44"/>
      <c r="E18" s="45">
        <f t="shared" si="0"/>
        <v>150</v>
      </c>
      <c r="F18" s="24"/>
      <c r="G18" s="45">
        <v>0.5</v>
      </c>
      <c r="H18" s="15"/>
      <c r="I18" s="46">
        <f t="shared" si="1"/>
        <v>200</v>
      </c>
      <c r="J18" s="46"/>
      <c r="K18" s="27">
        <f t="shared" si="2"/>
        <v>2800</v>
      </c>
      <c r="L18" s="47"/>
      <c r="M18" s="48">
        <f t="shared" si="3"/>
        <v>70000</v>
      </c>
      <c r="N18" s="49"/>
      <c r="O18" s="50">
        <f t="shared" si="4"/>
        <v>4.8272532928763531E-2</v>
      </c>
      <c r="P18" s="51"/>
      <c r="Q18" s="92"/>
      <c r="R18" s="9"/>
      <c r="S18" s="39"/>
      <c r="V18" s="40"/>
    </row>
    <row r="19" spans="1:22" ht="14.25" customHeight="1">
      <c r="A19" s="41" t="s">
        <v>58</v>
      </c>
      <c r="B19" s="42">
        <v>3</v>
      </c>
      <c r="C19" s="43">
        <v>25</v>
      </c>
      <c r="D19" s="44"/>
      <c r="E19" s="45">
        <f t="shared" si="0"/>
        <v>150</v>
      </c>
      <c r="F19" s="24"/>
      <c r="G19" s="45">
        <v>0.5</v>
      </c>
      <c r="H19" s="15"/>
      <c r="I19" s="46">
        <f t="shared" si="1"/>
        <v>200</v>
      </c>
      <c r="J19" s="46"/>
      <c r="K19" s="27">
        <f t="shared" si="2"/>
        <v>2800</v>
      </c>
      <c r="L19" s="47"/>
      <c r="M19" s="48">
        <f t="shared" si="3"/>
        <v>70000</v>
      </c>
      <c r="N19" s="49"/>
      <c r="O19" s="50">
        <f t="shared" si="4"/>
        <v>4.8272532928763531E-2</v>
      </c>
      <c r="P19" s="51"/>
      <c r="Q19" s="92"/>
      <c r="R19" s="52" t="s">
        <v>25</v>
      </c>
      <c r="S19" s="39"/>
      <c r="V19" s="40"/>
    </row>
    <row r="20" spans="1:22" ht="14.25" customHeight="1">
      <c r="A20" s="91" t="s">
        <v>46</v>
      </c>
      <c r="B20" s="42">
        <v>1</v>
      </c>
      <c r="C20" s="43">
        <v>25</v>
      </c>
      <c r="D20" s="44"/>
      <c r="E20" s="45">
        <f t="shared" si="0"/>
        <v>100</v>
      </c>
      <c r="F20" s="24"/>
      <c r="G20" s="45">
        <v>0.75</v>
      </c>
      <c r="H20" s="15"/>
      <c r="I20" s="46">
        <f t="shared" si="1"/>
        <v>300</v>
      </c>
      <c r="J20" s="46"/>
      <c r="K20" s="27">
        <f t="shared" si="2"/>
        <v>4200</v>
      </c>
      <c r="L20" s="47"/>
      <c r="M20" s="48">
        <f t="shared" si="3"/>
        <v>105000</v>
      </c>
      <c r="N20" s="49"/>
      <c r="O20" s="50">
        <f t="shared" si="4"/>
        <v>7.2408799393145304E-2</v>
      </c>
      <c r="P20" s="51"/>
      <c r="Q20" s="92"/>
      <c r="R20" s="52">
        <f>SUM(O11:O20)</f>
        <v>0.71443348734570022</v>
      </c>
      <c r="S20" s="39"/>
      <c r="V20" s="40"/>
    </row>
    <row r="21" spans="1:22" ht="14.25" customHeight="1">
      <c r="A21" s="60">
        <v>50</v>
      </c>
      <c r="B21" s="61">
        <v>1</v>
      </c>
      <c r="C21" s="62">
        <v>50</v>
      </c>
      <c r="D21" s="63"/>
      <c r="E21" s="64">
        <f t="shared" si="0"/>
        <v>833.33333333333337</v>
      </c>
      <c r="F21" s="65"/>
      <c r="G21" s="64" t="s">
        <v>0</v>
      </c>
      <c r="H21" s="66"/>
      <c r="I21" s="67">
        <v>36</v>
      </c>
      <c r="J21" s="67"/>
      <c r="K21" s="68">
        <f t="shared" si="2"/>
        <v>504</v>
      </c>
      <c r="L21" s="69"/>
      <c r="M21" s="70">
        <f t="shared" si="3"/>
        <v>25200</v>
      </c>
      <c r="N21" s="71"/>
      <c r="O21" s="72">
        <f t="shared" si="4"/>
        <v>1.7378111854354873E-2</v>
      </c>
      <c r="P21" s="73"/>
      <c r="Q21" s="66"/>
      <c r="R21" s="74"/>
      <c r="S21" s="53"/>
      <c r="V21" s="40"/>
    </row>
    <row r="22" spans="1:22" ht="14.25" customHeight="1">
      <c r="A22" s="201" t="s">
        <v>59</v>
      </c>
      <c r="B22" s="61">
        <v>2</v>
      </c>
      <c r="C22" s="62">
        <v>50</v>
      </c>
      <c r="D22" s="63"/>
      <c r="E22" s="64">
        <f t="shared" si="0"/>
        <v>352.94117647058823</v>
      </c>
      <c r="F22" s="65"/>
      <c r="G22" s="64" t="s">
        <v>0</v>
      </c>
      <c r="H22" s="66"/>
      <c r="I22" s="67">
        <v>85</v>
      </c>
      <c r="J22" s="67"/>
      <c r="K22" s="68">
        <f t="shared" si="2"/>
        <v>1190</v>
      </c>
      <c r="L22" s="69"/>
      <c r="M22" s="70">
        <f t="shared" si="3"/>
        <v>59500</v>
      </c>
      <c r="N22" s="71"/>
      <c r="O22" s="72">
        <f t="shared" si="4"/>
        <v>4.1031652989449004E-2</v>
      </c>
      <c r="P22" s="73"/>
      <c r="Q22" s="66"/>
      <c r="R22" s="74"/>
      <c r="S22" s="53"/>
      <c r="V22" s="40"/>
    </row>
    <row r="23" spans="1:22" ht="14.25" customHeight="1">
      <c r="A23" s="60" t="s">
        <v>47</v>
      </c>
      <c r="B23" s="61">
        <v>5</v>
      </c>
      <c r="C23" s="62">
        <v>50</v>
      </c>
      <c r="D23" s="63"/>
      <c r="E23" s="64">
        <f t="shared" si="0"/>
        <v>400</v>
      </c>
      <c r="F23" s="65"/>
      <c r="G23" s="64" t="s">
        <v>0</v>
      </c>
      <c r="H23" s="66"/>
      <c r="I23" s="67">
        <v>75</v>
      </c>
      <c r="J23" s="67"/>
      <c r="K23" s="68">
        <f t="shared" si="2"/>
        <v>1050</v>
      </c>
      <c r="L23" s="69"/>
      <c r="M23" s="70">
        <f t="shared" si="3"/>
        <v>52500</v>
      </c>
      <c r="N23" s="71"/>
      <c r="O23" s="72">
        <f t="shared" si="4"/>
        <v>3.6204399696572652E-2</v>
      </c>
      <c r="P23" s="73"/>
      <c r="Q23" s="66"/>
      <c r="R23" s="74"/>
      <c r="S23" s="53"/>
      <c r="V23" s="40"/>
    </row>
    <row r="24" spans="1:22" ht="14.25" customHeight="1">
      <c r="A24" s="60" t="s">
        <v>48</v>
      </c>
      <c r="B24" s="61">
        <v>5</v>
      </c>
      <c r="C24" s="62">
        <v>50</v>
      </c>
      <c r="D24" s="63"/>
      <c r="E24" s="64">
        <f t="shared" si="0"/>
        <v>857.14285714285711</v>
      </c>
      <c r="F24" s="65"/>
      <c r="G24" s="64" t="s">
        <v>0</v>
      </c>
      <c r="H24" s="66"/>
      <c r="I24" s="67">
        <v>35</v>
      </c>
      <c r="J24" s="67"/>
      <c r="K24" s="68">
        <f t="shared" si="2"/>
        <v>490</v>
      </c>
      <c r="L24" s="69"/>
      <c r="M24" s="70">
        <f t="shared" si="3"/>
        <v>24500</v>
      </c>
      <c r="N24" s="71"/>
      <c r="O24" s="72">
        <f t="shared" ref="O24:O36" si="10">(M24/$K$6)</f>
        <v>1.6895386525067238E-2</v>
      </c>
      <c r="P24" s="73"/>
      <c r="Q24" s="66"/>
      <c r="R24" s="74"/>
      <c r="S24" s="39"/>
      <c r="V24" s="40"/>
    </row>
    <row r="25" spans="1:22" ht="14.25" customHeight="1">
      <c r="A25" s="41">
        <v>100</v>
      </c>
      <c r="B25" s="42">
        <v>1</v>
      </c>
      <c r="C25" s="43">
        <v>100</v>
      </c>
      <c r="D25" s="44"/>
      <c r="E25" s="45">
        <f t="shared" si="0"/>
        <v>15000</v>
      </c>
      <c r="F25" s="24"/>
      <c r="G25" s="45" t="s">
        <v>0</v>
      </c>
      <c r="H25" s="15"/>
      <c r="I25" s="46">
        <v>2</v>
      </c>
      <c r="J25" s="46"/>
      <c r="K25" s="27">
        <f t="shared" si="2"/>
        <v>28</v>
      </c>
      <c r="L25" s="47"/>
      <c r="M25" s="48">
        <f t="shared" si="3"/>
        <v>2800</v>
      </c>
      <c r="N25" s="49"/>
      <c r="O25" s="50">
        <f t="shared" si="10"/>
        <v>1.9309013171505413E-3</v>
      </c>
      <c r="P25" s="51"/>
      <c r="Q25" s="92"/>
      <c r="R25" s="9"/>
      <c r="S25" s="39"/>
      <c r="V25" s="40"/>
    </row>
    <row r="26" spans="1:22" ht="14.25" customHeight="1">
      <c r="A26" s="41" t="s">
        <v>60</v>
      </c>
      <c r="B26" s="42">
        <v>3</v>
      </c>
      <c r="C26" s="43">
        <v>100</v>
      </c>
      <c r="D26" s="44"/>
      <c r="E26" s="45">
        <f t="shared" si="0"/>
        <v>3000</v>
      </c>
      <c r="F26" s="24"/>
      <c r="G26" s="45" t="s">
        <v>0</v>
      </c>
      <c r="H26" s="15"/>
      <c r="I26" s="46">
        <v>10</v>
      </c>
      <c r="J26" s="46"/>
      <c r="K26" s="27">
        <f t="shared" si="2"/>
        <v>140</v>
      </c>
      <c r="L26" s="47"/>
      <c r="M26" s="48">
        <f t="shared" si="3"/>
        <v>14000</v>
      </c>
      <c r="N26" s="49"/>
      <c r="O26" s="50">
        <f t="shared" si="10"/>
        <v>9.654506585752707E-3</v>
      </c>
      <c r="P26" s="51"/>
      <c r="Q26" s="92"/>
      <c r="R26" s="9"/>
      <c r="S26" s="39"/>
      <c r="V26" s="40"/>
    </row>
    <row r="27" spans="1:22" ht="14.25" customHeight="1">
      <c r="A27" s="91" t="s">
        <v>49</v>
      </c>
      <c r="B27" s="42">
        <v>1</v>
      </c>
      <c r="C27" s="43">
        <v>100</v>
      </c>
      <c r="D27" s="44"/>
      <c r="E27" s="45">
        <f t="shared" si="0"/>
        <v>3000</v>
      </c>
      <c r="F27" s="24"/>
      <c r="G27" s="45" t="s">
        <v>0</v>
      </c>
      <c r="H27" s="15"/>
      <c r="I27" s="46">
        <v>10</v>
      </c>
      <c r="J27" s="46"/>
      <c r="K27" s="27">
        <f t="shared" si="2"/>
        <v>140</v>
      </c>
      <c r="L27" s="47"/>
      <c r="M27" s="48">
        <f t="shared" si="3"/>
        <v>14000</v>
      </c>
      <c r="N27" s="49"/>
      <c r="O27" s="50">
        <f t="shared" si="10"/>
        <v>9.654506585752707E-3</v>
      </c>
      <c r="P27" s="51"/>
      <c r="Q27" s="92"/>
      <c r="R27" s="95" t="s">
        <v>24</v>
      </c>
      <c r="S27" s="39"/>
      <c r="V27" s="40"/>
    </row>
    <row r="28" spans="1:22" s="97" customFormat="1" ht="14.25" customHeight="1">
      <c r="A28" s="93" t="s">
        <v>50</v>
      </c>
      <c r="B28" s="42">
        <v>1</v>
      </c>
      <c r="C28" s="43">
        <v>100</v>
      </c>
      <c r="D28" s="44"/>
      <c r="E28" s="45">
        <f t="shared" si="0"/>
        <v>769.23076923076928</v>
      </c>
      <c r="F28" s="24"/>
      <c r="G28" s="45" t="s">
        <v>0</v>
      </c>
      <c r="H28" s="15"/>
      <c r="I28" s="46">
        <v>39</v>
      </c>
      <c r="J28" s="46"/>
      <c r="K28" s="27">
        <f t="shared" si="2"/>
        <v>546</v>
      </c>
      <c r="L28" s="47"/>
      <c r="M28" s="48">
        <f t="shared" si="3"/>
        <v>54600</v>
      </c>
      <c r="N28" s="49"/>
      <c r="O28" s="50">
        <f t="shared" si="10"/>
        <v>3.7652575684435557E-2</v>
      </c>
      <c r="P28" s="94"/>
      <c r="Q28" s="15"/>
      <c r="R28" s="99">
        <f>SUM(O21:O28)</f>
        <v>0.17040204123853528</v>
      </c>
      <c r="S28" s="96"/>
      <c r="V28" s="98"/>
    </row>
    <row r="29" spans="1:22" s="97" customFormat="1" ht="14.25" customHeight="1">
      <c r="A29" s="60">
        <v>500</v>
      </c>
      <c r="B29" s="61">
        <v>1</v>
      </c>
      <c r="C29" s="62">
        <v>500</v>
      </c>
      <c r="D29" s="63"/>
      <c r="E29" s="64">
        <f t="shared" si="0"/>
        <v>30000</v>
      </c>
      <c r="F29" s="65"/>
      <c r="G29" s="64" t="s">
        <v>0</v>
      </c>
      <c r="H29" s="66"/>
      <c r="I29" s="67">
        <v>1</v>
      </c>
      <c r="J29" s="67"/>
      <c r="K29" s="68">
        <f t="shared" si="2"/>
        <v>14</v>
      </c>
      <c r="L29" s="69" t="s">
        <v>31</v>
      </c>
      <c r="M29" s="70">
        <f t="shared" si="3"/>
        <v>7000</v>
      </c>
      <c r="N29" s="71"/>
      <c r="O29" s="72">
        <f t="shared" si="10"/>
        <v>4.8272532928763535E-3</v>
      </c>
      <c r="P29" s="73"/>
      <c r="Q29" s="66"/>
      <c r="R29" s="74"/>
      <c r="S29" s="96"/>
      <c r="V29" s="98"/>
    </row>
    <row r="30" spans="1:22" s="97" customFormat="1" ht="14.25" customHeight="1">
      <c r="A30" s="60" t="s">
        <v>51</v>
      </c>
      <c r="B30" s="184">
        <v>21</v>
      </c>
      <c r="C30" s="62">
        <v>500</v>
      </c>
      <c r="D30" s="63"/>
      <c r="E30" s="64">
        <f t="shared" si="0"/>
        <v>15000</v>
      </c>
      <c r="F30" s="65"/>
      <c r="G30" s="64" t="s">
        <v>0</v>
      </c>
      <c r="H30" s="66"/>
      <c r="I30" s="67">
        <v>2</v>
      </c>
      <c r="J30" s="67"/>
      <c r="K30" s="68">
        <f t="shared" si="2"/>
        <v>28</v>
      </c>
      <c r="L30" s="69" t="s">
        <v>31</v>
      </c>
      <c r="M30" s="70">
        <f t="shared" ref="M30:M32" si="11">K30*C30</f>
        <v>14000</v>
      </c>
      <c r="N30" s="71"/>
      <c r="O30" s="72">
        <f t="shared" ref="O30:O32" si="12">(M30/$K$6)</f>
        <v>9.654506585752707E-3</v>
      </c>
      <c r="P30" s="73"/>
      <c r="Q30" s="66"/>
      <c r="R30" s="74"/>
      <c r="S30" s="96"/>
      <c r="V30" s="98"/>
    </row>
    <row r="31" spans="1:22" s="97" customFormat="1" ht="14.25" customHeight="1">
      <c r="A31" s="185" t="s">
        <v>52</v>
      </c>
      <c r="B31" s="61">
        <v>1</v>
      </c>
      <c r="C31" s="62">
        <v>500</v>
      </c>
      <c r="D31" s="63"/>
      <c r="E31" s="64">
        <f t="shared" si="0"/>
        <v>15000</v>
      </c>
      <c r="F31" s="65"/>
      <c r="G31" s="64" t="s">
        <v>0</v>
      </c>
      <c r="H31" s="66"/>
      <c r="I31" s="67">
        <v>2</v>
      </c>
      <c r="J31" s="67"/>
      <c r="K31" s="68">
        <f t="shared" si="2"/>
        <v>28</v>
      </c>
      <c r="L31" s="69" t="s">
        <v>31</v>
      </c>
      <c r="M31" s="70">
        <f t="shared" si="11"/>
        <v>14000</v>
      </c>
      <c r="N31" s="71"/>
      <c r="O31" s="72">
        <f t="shared" si="12"/>
        <v>9.654506585752707E-3</v>
      </c>
      <c r="P31" s="73"/>
      <c r="Q31" s="66"/>
      <c r="R31" s="74"/>
      <c r="S31" s="96"/>
      <c r="V31" s="98"/>
    </row>
    <row r="32" spans="1:22" s="97" customFormat="1" ht="14.25" customHeight="1">
      <c r="A32" s="60" t="s">
        <v>54</v>
      </c>
      <c r="B32" s="61">
        <v>7</v>
      </c>
      <c r="C32" s="62">
        <v>500</v>
      </c>
      <c r="D32" s="63"/>
      <c r="E32" s="64">
        <f t="shared" si="0"/>
        <v>10000</v>
      </c>
      <c r="F32" s="65"/>
      <c r="G32" s="64" t="s">
        <v>0</v>
      </c>
      <c r="H32" s="66"/>
      <c r="I32" s="67">
        <v>3</v>
      </c>
      <c r="J32" s="67"/>
      <c r="K32" s="68">
        <f t="shared" si="2"/>
        <v>42</v>
      </c>
      <c r="L32" s="69" t="s">
        <v>31</v>
      </c>
      <c r="M32" s="70">
        <f t="shared" si="11"/>
        <v>21000</v>
      </c>
      <c r="N32" s="71"/>
      <c r="O32" s="72">
        <f t="shared" si="12"/>
        <v>1.448175987862906E-2</v>
      </c>
      <c r="P32" s="73"/>
      <c r="Q32" s="66"/>
      <c r="R32" s="74"/>
      <c r="S32" s="96"/>
      <c r="V32" s="98"/>
    </row>
    <row r="33" spans="1:22" s="97" customFormat="1" ht="14.25" customHeight="1">
      <c r="A33" s="41">
        <v>1000</v>
      </c>
      <c r="B33" s="42">
        <v>1</v>
      </c>
      <c r="C33" s="43">
        <v>1000</v>
      </c>
      <c r="D33" s="44"/>
      <c r="E33" s="45">
        <f t="shared" si="0"/>
        <v>210000</v>
      </c>
      <c r="F33" s="24"/>
      <c r="G33" s="45" t="s">
        <v>0</v>
      </c>
      <c r="H33" s="15"/>
      <c r="I33" s="46" t="s">
        <v>0</v>
      </c>
      <c r="J33" s="46"/>
      <c r="K33" s="27">
        <v>2</v>
      </c>
      <c r="L33" s="47" t="s">
        <v>31</v>
      </c>
      <c r="M33" s="48">
        <f t="shared" si="3"/>
        <v>2000</v>
      </c>
      <c r="N33" s="49"/>
      <c r="O33" s="50">
        <f t="shared" si="10"/>
        <v>1.3792152265361009E-3</v>
      </c>
      <c r="P33" s="94"/>
      <c r="Q33" s="15"/>
      <c r="R33" s="100"/>
      <c r="S33" s="96"/>
      <c r="V33" s="98"/>
    </row>
    <row r="34" spans="1:22" s="97" customFormat="1" ht="14.25" customHeight="1">
      <c r="A34" s="93" t="s">
        <v>56</v>
      </c>
      <c r="B34" s="42">
        <v>1</v>
      </c>
      <c r="C34" s="43">
        <v>1000</v>
      </c>
      <c r="D34" s="44"/>
      <c r="E34" s="45">
        <f t="shared" si="0"/>
        <v>70000</v>
      </c>
      <c r="F34" s="24"/>
      <c r="G34" s="45" t="s">
        <v>0</v>
      </c>
      <c r="H34" s="15"/>
      <c r="I34" s="46" t="s">
        <v>0</v>
      </c>
      <c r="J34" s="46"/>
      <c r="K34" s="27">
        <v>6</v>
      </c>
      <c r="L34" s="47" t="s">
        <v>31</v>
      </c>
      <c r="M34" s="48">
        <f t="shared" si="3"/>
        <v>6000</v>
      </c>
      <c r="N34" s="49"/>
      <c r="O34" s="50">
        <f t="shared" si="10"/>
        <v>4.1376456796083025E-3</v>
      </c>
      <c r="P34" s="94"/>
      <c r="Q34" s="15"/>
      <c r="R34" s="95"/>
      <c r="S34" s="96"/>
      <c r="V34" s="98"/>
    </row>
    <row r="35" spans="1:22" s="97" customFormat="1" ht="14.25" customHeight="1">
      <c r="A35" s="41" t="s">
        <v>55</v>
      </c>
      <c r="B35" s="101">
        <v>21</v>
      </c>
      <c r="C35" s="43">
        <v>1000</v>
      </c>
      <c r="D35" s="44"/>
      <c r="E35" s="45">
        <f t="shared" si="0"/>
        <v>140000</v>
      </c>
      <c r="F35" s="24"/>
      <c r="G35" s="45" t="s">
        <v>0</v>
      </c>
      <c r="H35" s="15"/>
      <c r="I35" s="46" t="s">
        <v>0</v>
      </c>
      <c r="J35" s="46"/>
      <c r="K35" s="27">
        <v>3</v>
      </c>
      <c r="L35" s="47" t="s">
        <v>31</v>
      </c>
      <c r="M35" s="48">
        <f t="shared" si="3"/>
        <v>3000</v>
      </c>
      <c r="N35" s="49"/>
      <c r="O35" s="50">
        <f t="shared" si="10"/>
        <v>2.0688228398041512E-3</v>
      </c>
      <c r="P35" s="94"/>
      <c r="Q35" s="15"/>
      <c r="R35" s="95" t="s">
        <v>33</v>
      </c>
      <c r="S35" s="96"/>
      <c r="T35" s="116">
        <f>SUM(+K16+K19+K22+K26+K32)/K37*100</f>
        <v>9.5603342007944114</v>
      </c>
      <c r="U35" s="116" t="s">
        <v>39</v>
      </c>
      <c r="V35" s="117" t="s">
        <v>40</v>
      </c>
    </row>
    <row r="36" spans="1:22" s="97" customFormat="1" ht="14.25" customHeight="1" thickBot="1">
      <c r="A36" s="186">
        <v>25000</v>
      </c>
      <c r="B36" s="187">
        <v>1</v>
      </c>
      <c r="C36" s="188">
        <v>25000</v>
      </c>
      <c r="D36" s="189"/>
      <c r="E36" s="190">
        <f t="shared" si="0"/>
        <v>140000</v>
      </c>
      <c r="F36" s="191"/>
      <c r="G36" s="190" t="s">
        <v>0</v>
      </c>
      <c r="H36" s="192"/>
      <c r="I36" s="193" t="s">
        <v>0</v>
      </c>
      <c r="J36" s="193"/>
      <c r="K36" s="194">
        <v>3</v>
      </c>
      <c r="L36" s="195" t="s">
        <v>31</v>
      </c>
      <c r="M36" s="196">
        <f t="shared" si="3"/>
        <v>75000</v>
      </c>
      <c r="N36" s="197"/>
      <c r="O36" s="198">
        <f t="shared" si="10"/>
        <v>5.1720570995103785E-2</v>
      </c>
      <c r="P36" s="199"/>
      <c r="Q36" s="192"/>
      <c r="R36" s="200">
        <f>SUM(O29:O36)</f>
        <v>9.7924281084063161E-2</v>
      </c>
      <c r="S36" s="96"/>
      <c r="T36" s="114">
        <f>SUM(+K13+K20+K23+K27+K31)/K37*100</f>
        <v>14.888371455964936</v>
      </c>
      <c r="U36" s="114" t="s">
        <v>39</v>
      </c>
      <c r="V36" s="115" t="s">
        <v>40</v>
      </c>
    </row>
    <row r="37" spans="1:22" s="97" customFormat="1" ht="14.25" customHeight="1" thickTop="1">
      <c r="A37" s="118"/>
      <c r="B37" s="42"/>
      <c r="C37" s="24" t="s">
        <v>38</v>
      </c>
      <c r="D37" s="14"/>
      <c r="E37" s="119">
        <f t="shared" si="0"/>
        <v>4.1090261607998908</v>
      </c>
      <c r="F37" s="24"/>
      <c r="G37" s="45">
        <f>SUM(G11:G36)</f>
        <v>17.5</v>
      </c>
      <c r="H37" s="27"/>
      <c r="I37" s="46">
        <f>SUM(I11:I36)</f>
        <v>7300</v>
      </c>
      <c r="J37" s="46"/>
      <c r="K37" s="27">
        <f>SUM(K11:K36)</f>
        <v>102214</v>
      </c>
      <c r="L37" s="47"/>
      <c r="M37" s="48">
        <f>SUM(M11:M36)</f>
        <v>1425100</v>
      </c>
      <c r="N37" s="49"/>
      <c r="O37" s="50">
        <f>SUM(O11:O36)</f>
        <v>0.98275980966829879</v>
      </c>
      <c r="P37" s="94" t="s">
        <v>16</v>
      </c>
      <c r="Q37" s="14"/>
      <c r="R37" s="95">
        <f>R20+R28+R36</f>
        <v>0.98275980966829868</v>
      </c>
      <c r="T37" s="120">
        <f>SUM(+K28+K34)/K37*100</f>
        <v>0.54004343827655699</v>
      </c>
      <c r="U37" s="120" t="s">
        <v>39</v>
      </c>
      <c r="V37" s="121" t="s">
        <v>40</v>
      </c>
    </row>
    <row r="38" spans="1:22" s="97" customFormat="1" ht="14.25" customHeight="1" thickBot="1">
      <c r="A38" s="122" t="s">
        <v>37</v>
      </c>
      <c r="B38" s="102"/>
      <c r="C38" s="103">
        <f>C36</f>
        <v>25000</v>
      </c>
      <c r="D38" s="123"/>
      <c r="E38" s="104">
        <f t="shared" si="0"/>
        <v>420000</v>
      </c>
      <c r="F38" s="105"/>
      <c r="G38" s="104" t="s">
        <v>0</v>
      </c>
      <c r="H38" s="107"/>
      <c r="I38" s="106" t="s">
        <v>0</v>
      </c>
      <c r="J38" s="106"/>
      <c r="K38" s="107">
        <v>1</v>
      </c>
      <c r="L38" s="108"/>
      <c r="M38" s="109">
        <f t="shared" si="3"/>
        <v>25000</v>
      </c>
      <c r="N38" s="110"/>
      <c r="O38" s="111">
        <f t="shared" ref="O38" si="13">(M38/$K$6)</f>
        <v>1.7240190331701263E-2</v>
      </c>
      <c r="P38" s="112"/>
      <c r="Q38" s="123"/>
      <c r="R38" s="113">
        <f>O38</f>
        <v>1.7240190331701263E-2</v>
      </c>
      <c r="T38" s="124"/>
      <c r="U38" s="124"/>
      <c r="V38" s="125"/>
    </row>
    <row r="39" spans="1:22" s="97" customFormat="1" ht="14.25" customHeight="1" thickTop="1">
      <c r="A39" s="118"/>
      <c r="B39" s="42"/>
      <c r="C39" s="24" t="s">
        <v>15</v>
      </c>
      <c r="D39" s="14"/>
      <c r="E39" s="119">
        <f t="shared" si="0"/>
        <v>4.1089859609646338</v>
      </c>
      <c r="F39" s="24"/>
      <c r="G39" s="45">
        <f>SUM(G37:G38)</f>
        <v>17.5</v>
      </c>
      <c r="H39" s="27"/>
      <c r="I39" s="46">
        <f>SUM(I37:I38)</f>
        <v>7300</v>
      </c>
      <c r="J39" s="46"/>
      <c r="K39" s="27">
        <f>SUM(K37:K38)</f>
        <v>102215</v>
      </c>
      <c r="L39" s="47"/>
      <c r="M39" s="48">
        <f>SUM(M37:M38)</f>
        <v>1450100</v>
      </c>
      <c r="N39" s="49"/>
      <c r="O39" s="50">
        <f>SUM(O37:O38)</f>
        <v>1</v>
      </c>
      <c r="P39" s="94"/>
      <c r="Q39" s="14"/>
      <c r="R39" s="95">
        <f>SUM(R37:R38)</f>
        <v>0.99999999999999989</v>
      </c>
    </row>
    <row r="40" spans="1:22" s="137" customFormat="1" ht="14.25" customHeight="1">
      <c r="A40" s="118"/>
      <c r="B40" s="126"/>
      <c r="C40" s="127"/>
      <c r="D40" s="128"/>
      <c r="E40" s="129"/>
      <c r="F40" s="127"/>
      <c r="G40" s="129"/>
      <c r="H40" s="130"/>
      <c r="I40" s="131"/>
      <c r="J40" s="131"/>
      <c r="K40" s="131"/>
      <c r="L40" s="132"/>
      <c r="M40" s="133"/>
      <c r="N40" s="134"/>
      <c r="O40" s="135"/>
      <c r="P40" s="135"/>
      <c r="Q40" s="128"/>
      <c r="R40" s="136"/>
    </row>
    <row r="41" spans="1:22" s="137" customFormat="1" ht="14.25" customHeight="1">
      <c r="A41" s="138" t="s">
        <v>53</v>
      </c>
      <c r="B41" s="126"/>
      <c r="C41" s="127"/>
      <c r="D41" s="128"/>
      <c r="E41" s="211" t="s">
        <v>32</v>
      </c>
      <c r="F41" s="212"/>
      <c r="G41" s="212"/>
      <c r="H41" s="212"/>
      <c r="I41" s="212"/>
      <c r="J41" s="212"/>
      <c r="K41" s="213"/>
      <c r="L41" s="131"/>
      <c r="M41" s="131"/>
      <c r="N41" s="134"/>
      <c r="O41" s="135"/>
      <c r="P41" s="135"/>
      <c r="Q41" s="128"/>
      <c r="R41" s="136"/>
    </row>
    <row r="42" spans="1:22" s="137" customFormat="1" ht="14.25" customHeight="1">
      <c r="A42" s="139" t="s">
        <v>43</v>
      </c>
      <c r="B42" s="126"/>
      <c r="C42" s="127"/>
      <c r="D42" s="128"/>
      <c r="E42" s="140">
        <f>C11</f>
        <v>5</v>
      </c>
      <c r="F42" s="14" t="s">
        <v>17</v>
      </c>
      <c r="G42" s="141">
        <f>$A$6/SUM(K11:K11)</f>
        <v>8.5714285714285712</v>
      </c>
      <c r="H42" s="27"/>
      <c r="I42" s="142">
        <v>50</v>
      </c>
      <c r="J42" s="14" t="s">
        <v>17</v>
      </c>
      <c r="K42" s="143">
        <f>$A$6/SUM(K21:K24)</f>
        <v>129.87012987012986</v>
      </c>
      <c r="L42" s="46"/>
      <c r="M42" s="13"/>
      <c r="N42" s="134"/>
      <c r="O42" s="135"/>
      <c r="P42" s="135"/>
      <c r="Q42" s="128"/>
      <c r="R42" s="136"/>
    </row>
    <row r="43" spans="1:22" s="137" customFormat="1" ht="14.25" customHeight="1">
      <c r="A43" s="144" t="s">
        <v>42</v>
      </c>
      <c r="B43" s="126"/>
      <c r="C43" s="127"/>
      <c r="D43" s="128"/>
      <c r="E43" s="140">
        <f>C12</f>
        <v>10</v>
      </c>
      <c r="F43" s="14" t="s">
        <v>17</v>
      </c>
      <c r="G43" s="141">
        <f>$A$6/SUM(K12:K14)</f>
        <v>17.647058823529413</v>
      </c>
      <c r="H43" s="27"/>
      <c r="I43" s="145">
        <v>100</v>
      </c>
      <c r="J43" s="46" t="s">
        <v>17</v>
      </c>
      <c r="K43" s="143">
        <f>$A$6/SUM(K25:K28)</f>
        <v>491.80327868852459</v>
      </c>
      <c r="L43" s="46"/>
      <c r="M43" s="13"/>
      <c r="N43" s="134"/>
      <c r="O43" s="135"/>
      <c r="P43" s="135"/>
      <c r="Q43" s="128"/>
      <c r="R43" s="136"/>
    </row>
    <row r="44" spans="1:22" s="137" customFormat="1" ht="14.25" customHeight="1">
      <c r="A44" s="146"/>
      <c r="B44" s="126"/>
      <c r="C44" s="127"/>
      <c r="D44" s="128"/>
      <c r="E44" s="140">
        <f>C15</f>
        <v>20</v>
      </c>
      <c r="F44" s="14" t="s">
        <v>17</v>
      </c>
      <c r="G44" s="141">
        <f>$A$6/SUM(K15:K17)</f>
        <v>27.272727272727273</v>
      </c>
      <c r="H44" s="27"/>
      <c r="I44" s="147">
        <v>500</v>
      </c>
      <c r="J44" s="46" t="s">
        <v>17</v>
      </c>
      <c r="K44" s="143">
        <f>$A$6/SUM(K29:K32)</f>
        <v>3750</v>
      </c>
      <c r="L44" s="46"/>
      <c r="M44" s="13"/>
      <c r="N44" s="134"/>
      <c r="O44" s="135"/>
      <c r="P44" s="135"/>
      <c r="Q44" s="128"/>
      <c r="R44" s="136"/>
    </row>
    <row r="45" spans="1:22" s="137" customFormat="1" ht="14.25" customHeight="1">
      <c r="A45" s="148"/>
      <c r="B45" s="126"/>
      <c r="C45" s="127"/>
      <c r="D45" s="128"/>
      <c r="E45" s="140">
        <v>25</v>
      </c>
      <c r="F45" s="14" t="s">
        <v>17</v>
      </c>
      <c r="G45" s="141">
        <f>$A$6/SUM(K18:K20)</f>
        <v>42.857142857142854</v>
      </c>
      <c r="H45" s="27"/>
      <c r="I45" s="145">
        <v>1000</v>
      </c>
      <c r="J45" s="46" t="s">
        <v>17</v>
      </c>
      <c r="K45" s="143">
        <f>$A$6/SUM(K33:K35)</f>
        <v>38181.818181818184</v>
      </c>
      <c r="L45" s="46"/>
      <c r="M45" s="13"/>
      <c r="N45" s="134"/>
      <c r="O45" s="135"/>
      <c r="P45" s="135"/>
      <c r="Q45" s="128"/>
      <c r="R45" s="136"/>
    </row>
    <row r="46" spans="1:22" s="137" customFormat="1" ht="14.25" customHeight="1">
      <c r="A46" s="148"/>
      <c r="B46" s="126"/>
      <c r="C46" s="127"/>
      <c r="D46" s="128"/>
      <c r="E46" s="149"/>
      <c r="F46" s="150"/>
      <c r="G46" s="150"/>
      <c r="H46" s="151"/>
      <c r="I46" s="152">
        <f>C36</f>
        <v>25000</v>
      </c>
      <c r="J46" s="153" t="s">
        <v>17</v>
      </c>
      <c r="K46" s="154">
        <f>$A$6/SUM(K36)</f>
        <v>140000</v>
      </c>
      <c r="L46" s="46"/>
      <c r="M46" s="13"/>
      <c r="N46" s="134"/>
      <c r="O46" s="135"/>
      <c r="P46" s="135"/>
      <c r="Q46" s="128"/>
      <c r="R46" s="136"/>
    </row>
    <row r="47" spans="1:22" s="137" customFormat="1" ht="14.25" customHeight="1">
      <c r="A47" s="148"/>
      <c r="B47" s="126"/>
      <c r="C47" s="127"/>
      <c r="D47" s="128"/>
      <c r="E47" s="145"/>
      <c r="F47" s="27"/>
      <c r="G47" s="141"/>
      <c r="H47" s="127"/>
      <c r="I47" s="145"/>
      <c r="J47" s="46"/>
      <c r="K47" s="13"/>
      <c r="L47" s="131"/>
      <c r="M47" s="131"/>
      <c r="N47" s="134"/>
      <c r="O47" s="135"/>
      <c r="P47" s="135"/>
      <c r="Q47" s="128"/>
      <c r="R47" s="136"/>
    </row>
    <row r="48" spans="1:22" s="97" customFormat="1" ht="14.25" customHeight="1">
      <c r="A48" s="155" t="s">
        <v>18</v>
      </c>
      <c r="B48" s="156" t="s">
        <v>36</v>
      </c>
      <c r="C48" s="14"/>
      <c r="D48" s="14"/>
      <c r="E48" s="45"/>
      <c r="F48" s="24"/>
      <c r="G48" s="157"/>
      <c r="H48" s="27"/>
      <c r="I48" s="46"/>
      <c r="J48" s="46"/>
      <c r="K48" s="46"/>
      <c r="L48" s="47"/>
      <c r="M48" s="48"/>
      <c r="N48" s="49"/>
      <c r="O48" s="94"/>
      <c r="P48" s="94"/>
      <c r="Q48" s="14"/>
      <c r="R48" s="100"/>
    </row>
    <row r="49" spans="1:25" s="97" customFormat="1" ht="14.25" customHeight="1">
      <c r="A49" s="155" t="s">
        <v>31</v>
      </c>
      <c r="B49" s="156" t="s">
        <v>35</v>
      </c>
      <c r="C49" s="14"/>
      <c r="D49" s="14"/>
      <c r="E49" s="45"/>
      <c r="F49" s="24"/>
      <c r="G49" s="158"/>
      <c r="H49" s="27"/>
      <c r="I49" s="46"/>
      <c r="J49" s="46"/>
      <c r="K49" s="47"/>
      <c r="L49" s="47"/>
      <c r="M49" s="46"/>
      <c r="N49" s="49"/>
      <c r="O49" s="159"/>
      <c r="P49" s="159"/>
      <c r="Q49" s="14"/>
      <c r="R49" s="100"/>
    </row>
    <row r="50" spans="1:25" s="97" customFormat="1" ht="14.25" customHeight="1">
      <c r="A50" s="155" t="s">
        <v>16</v>
      </c>
      <c r="B50" s="156" t="s">
        <v>19</v>
      </c>
      <c r="C50" s="14"/>
      <c r="D50" s="14"/>
      <c r="E50" s="45"/>
      <c r="F50" s="24"/>
      <c r="G50" s="158"/>
      <c r="H50" s="27"/>
      <c r="I50" s="46"/>
      <c r="J50" s="46"/>
      <c r="K50" s="47"/>
      <c r="L50" s="47"/>
      <c r="M50" s="46"/>
      <c r="N50" s="49"/>
      <c r="O50" s="159"/>
      <c r="P50" s="159"/>
      <c r="Q50" s="14"/>
      <c r="R50" s="100"/>
    </row>
    <row r="51" spans="1:25" s="97" customFormat="1" ht="14.25" customHeight="1">
      <c r="A51" s="118"/>
      <c r="B51" s="42"/>
      <c r="C51" s="14"/>
      <c r="D51" s="14"/>
      <c r="E51" s="14"/>
      <c r="F51" s="160"/>
      <c r="G51" s="14"/>
      <c r="H51" s="14"/>
      <c r="I51" s="14"/>
      <c r="J51" s="160"/>
      <c r="K51" s="14"/>
      <c r="L51" s="14"/>
      <c r="M51" s="14"/>
      <c r="N51" s="160"/>
      <c r="O51" s="14"/>
      <c r="P51" s="14"/>
      <c r="Q51" s="14"/>
      <c r="R51" s="100"/>
      <c r="Y51" s="45"/>
    </row>
    <row r="52" spans="1:25" s="97" customFormat="1" ht="14.25" customHeight="1">
      <c r="A52" s="161"/>
      <c r="B52" s="162"/>
      <c r="C52" s="33" t="s">
        <v>8</v>
      </c>
      <c r="D52" s="163"/>
      <c r="E52" s="163"/>
      <c r="F52" s="33" t="s">
        <v>20</v>
      </c>
      <c r="G52" s="163"/>
      <c r="H52" s="163"/>
      <c r="I52" s="163"/>
      <c r="J52" s="33" t="s">
        <v>21</v>
      </c>
      <c r="K52" s="163"/>
      <c r="L52" s="163"/>
      <c r="M52" s="163"/>
      <c r="N52" s="33" t="s">
        <v>22</v>
      </c>
      <c r="O52" s="163"/>
      <c r="P52" s="163"/>
      <c r="Q52" s="33" t="s">
        <v>23</v>
      </c>
      <c r="R52" s="164"/>
      <c r="T52" s="165"/>
      <c r="U52" s="166"/>
      <c r="Y52" s="45"/>
    </row>
    <row r="53" spans="1:25" s="97" customFormat="1" ht="12.75" customHeight="1">
      <c r="A53" s="41">
        <f t="shared" ref="A53:A62" si="14">A11</f>
        <v>5</v>
      </c>
      <c r="B53" s="42"/>
      <c r="C53" s="12">
        <f t="shared" ref="C53:C62" si="15">C11</f>
        <v>5</v>
      </c>
      <c r="D53" s="14"/>
      <c r="E53" s="14">
        <v>9</v>
      </c>
      <c r="F53" s="15" t="s">
        <v>17</v>
      </c>
      <c r="G53" s="44">
        <f>E53*C53</f>
        <v>45</v>
      </c>
      <c r="H53" s="14"/>
      <c r="I53" s="14">
        <v>6</v>
      </c>
      <c r="J53" s="15" t="s">
        <v>17</v>
      </c>
      <c r="K53" s="44">
        <f t="shared" ref="K53:K62" si="16">I53*C53</f>
        <v>30</v>
      </c>
      <c r="L53" s="14"/>
      <c r="M53" s="14">
        <v>10</v>
      </c>
      <c r="N53" s="15" t="s">
        <v>17</v>
      </c>
      <c r="O53" s="44">
        <f t="shared" ref="O53:O62" si="17">M53*C53</f>
        <v>50</v>
      </c>
      <c r="P53" s="47">
        <v>10</v>
      </c>
      <c r="Q53" s="15" t="s">
        <v>17</v>
      </c>
      <c r="R53" s="167">
        <f t="shared" ref="R53:R62" si="18">P53*C53</f>
        <v>50</v>
      </c>
      <c r="S53" s="168">
        <f>((M53+I53+E53+P53)*($I$9/$G$9))/4</f>
        <v>3500</v>
      </c>
      <c r="T53" s="168">
        <f t="shared" ref="T53:T62" si="19">I11</f>
        <v>3500</v>
      </c>
      <c r="U53" s="169"/>
      <c r="V53" s="170">
        <f>S53-T53</f>
        <v>0</v>
      </c>
      <c r="Y53" s="45"/>
    </row>
    <row r="54" spans="1:25" s="97" customFormat="1" ht="12.75" customHeight="1">
      <c r="A54" s="41">
        <f t="shared" si="14"/>
        <v>10</v>
      </c>
      <c r="B54" s="42"/>
      <c r="C54" s="12">
        <f t="shared" si="15"/>
        <v>10</v>
      </c>
      <c r="D54" s="14"/>
      <c r="E54" s="14">
        <v>1</v>
      </c>
      <c r="F54" s="15" t="s">
        <v>17</v>
      </c>
      <c r="G54" s="44">
        <f t="shared" ref="G54:G62" si="20">E54*C54</f>
        <v>10</v>
      </c>
      <c r="H54" s="14"/>
      <c r="I54" s="14">
        <v>1</v>
      </c>
      <c r="J54" s="15" t="s">
        <v>17</v>
      </c>
      <c r="K54" s="44">
        <f t="shared" si="16"/>
        <v>10</v>
      </c>
      <c r="L54" s="14"/>
      <c r="M54" s="14">
        <v>2</v>
      </c>
      <c r="N54" s="15" t="s">
        <v>17</v>
      </c>
      <c r="O54" s="44">
        <f t="shared" si="17"/>
        <v>20</v>
      </c>
      <c r="P54" s="47">
        <v>0</v>
      </c>
      <c r="Q54" s="15" t="s">
        <v>17</v>
      </c>
      <c r="R54" s="167">
        <f t="shared" si="18"/>
        <v>0</v>
      </c>
      <c r="S54" s="168">
        <f t="shared" ref="S54:S62" si="21">((M54+I54+E54+P54)*($I$9/$G$9))/4</f>
        <v>400</v>
      </c>
      <c r="T54" s="168">
        <f t="shared" si="19"/>
        <v>400</v>
      </c>
      <c r="U54" s="169"/>
      <c r="V54" s="170">
        <f t="shared" ref="V54:V62" si="22">S54-T54</f>
        <v>0</v>
      </c>
    </row>
    <row r="55" spans="1:25" s="97" customFormat="1" ht="12.75" customHeight="1">
      <c r="A55" s="41" t="str">
        <f t="shared" si="14"/>
        <v>$2 (COIN)</v>
      </c>
      <c r="B55" s="42"/>
      <c r="C55" s="12">
        <f t="shared" si="15"/>
        <v>10</v>
      </c>
      <c r="D55" s="14"/>
      <c r="E55" s="14">
        <v>4</v>
      </c>
      <c r="F55" s="15" t="s">
        <v>17</v>
      </c>
      <c r="G55" s="44">
        <f t="shared" si="20"/>
        <v>40</v>
      </c>
      <c r="H55" s="14"/>
      <c r="I55" s="14">
        <v>3</v>
      </c>
      <c r="J55" s="15" t="s">
        <v>17</v>
      </c>
      <c r="K55" s="44">
        <f t="shared" si="16"/>
        <v>30</v>
      </c>
      <c r="L55" s="14"/>
      <c r="M55" s="14">
        <v>0</v>
      </c>
      <c r="N55" s="15" t="s">
        <v>17</v>
      </c>
      <c r="O55" s="44">
        <f t="shared" si="17"/>
        <v>0</v>
      </c>
      <c r="P55" s="47">
        <v>0</v>
      </c>
      <c r="Q55" s="15" t="s">
        <v>17</v>
      </c>
      <c r="R55" s="167">
        <f t="shared" si="18"/>
        <v>0</v>
      </c>
      <c r="S55" s="168">
        <f t="shared" si="21"/>
        <v>700</v>
      </c>
      <c r="T55" s="168">
        <f t="shared" si="19"/>
        <v>700</v>
      </c>
      <c r="U55" s="169"/>
      <c r="V55" s="170">
        <f t="shared" si="22"/>
        <v>0</v>
      </c>
    </row>
    <row r="56" spans="1:25" s="97" customFormat="1" ht="12.75" customHeight="1">
      <c r="A56" s="41" t="str">
        <f t="shared" si="14"/>
        <v>$5x2</v>
      </c>
      <c r="B56" s="42"/>
      <c r="C56" s="12">
        <f t="shared" si="15"/>
        <v>10</v>
      </c>
      <c r="D56" s="14"/>
      <c r="E56" s="14">
        <v>3</v>
      </c>
      <c r="F56" s="15" t="s">
        <v>17</v>
      </c>
      <c r="G56" s="44">
        <f t="shared" si="20"/>
        <v>30</v>
      </c>
      <c r="H56" s="14"/>
      <c r="I56" s="14">
        <v>3</v>
      </c>
      <c r="J56" s="15" t="s">
        <v>17</v>
      </c>
      <c r="K56" s="44">
        <f t="shared" si="16"/>
        <v>30</v>
      </c>
      <c r="L56" s="14"/>
      <c r="M56" s="14">
        <v>0</v>
      </c>
      <c r="N56" s="15" t="s">
        <v>17</v>
      </c>
      <c r="O56" s="44">
        <f t="shared" si="17"/>
        <v>0</v>
      </c>
      <c r="P56" s="14">
        <v>0</v>
      </c>
      <c r="Q56" s="15" t="s">
        <v>17</v>
      </c>
      <c r="R56" s="167">
        <f t="shared" si="18"/>
        <v>0</v>
      </c>
      <c r="S56" s="168">
        <f t="shared" si="21"/>
        <v>600</v>
      </c>
      <c r="T56" s="168">
        <f t="shared" si="19"/>
        <v>600</v>
      </c>
      <c r="U56" s="169"/>
      <c r="V56" s="170">
        <f t="shared" si="22"/>
        <v>0</v>
      </c>
    </row>
    <row r="57" spans="1:25" s="97" customFormat="1" ht="12.75" customHeight="1">
      <c r="A57" s="41">
        <f t="shared" si="14"/>
        <v>20</v>
      </c>
      <c r="B57" s="42"/>
      <c r="C57" s="12">
        <f t="shared" si="15"/>
        <v>20</v>
      </c>
      <c r="D57" s="14"/>
      <c r="E57" s="14">
        <v>1</v>
      </c>
      <c r="F57" s="15" t="s">
        <v>17</v>
      </c>
      <c r="G57" s="44">
        <f t="shared" si="20"/>
        <v>20</v>
      </c>
      <c r="H57" s="14"/>
      <c r="I57" s="14">
        <v>0</v>
      </c>
      <c r="J57" s="15" t="s">
        <v>17</v>
      </c>
      <c r="K57" s="44">
        <f t="shared" si="16"/>
        <v>0</v>
      </c>
      <c r="L57" s="14"/>
      <c r="M57" s="14">
        <v>0</v>
      </c>
      <c r="N57" s="15" t="s">
        <v>17</v>
      </c>
      <c r="O57" s="44">
        <f t="shared" si="17"/>
        <v>0</v>
      </c>
      <c r="P57" s="14">
        <v>2</v>
      </c>
      <c r="Q57" s="15" t="s">
        <v>17</v>
      </c>
      <c r="R57" s="167">
        <f t="shared" si="18"/>
        <v>40</v>
      </c>
      <c r="S57" s="168">
        <f t="shared" si="21"/>
        <v>300</v>
      </c>
      <c r="T57" s="168">
        <f t="shared" si="19"/>
        <v>300</v>
      </c>
      <c r="U57" s="169"/>
      <c r="V57" s="170">
        <f t="shared" si="22"/>
        <v>0</v>
      </c>
    </row>
    <row r="58" spans="1:25" s="97" customFormat="1" ht="12.75" customHeight="1">
      <c r="A58" s="41" t="str">
        <f t="shared" si="14"/>
        <v>$10 (DBL)</v>
      </c>
      <c r="B58" s="42"/>
      <c r="C58" s="12">
        <f t="shared" si="15"/>
        <v>20</v>
      </c>
      <c r="D58" s="14"/>
      <c r="E58" s="14">
        <v>0</v>
      </c>
      <c r="F58" s="15" t="s">
        <v>17</v>
      </c>
      <c r="G58" s="44">
        <f t="shared" si="20"/>
        <v>0</v>
      </c>
      <c r="H58" s="14"/>
      <c r="I58" s="14">
        <v>2</v>
      </c>
      <c r="J58" s="15" t="s">
        <v>17</v>
      </c>
      <c r="K58" s="44">
        <f t="shared" si="16"/>
        <v>40</v>
      </c>
      <c r="L58" s="14"/>
      <c r="M58" s="14">
        <v>1</v>
      </c>
      <c r="N58" s="15" t="s">
        <v>17</v>
      </c>
      <c r="O58" s="44">
        <f t="shared" si="17"/>
        <v>20</v>
      </c>
      <c r="P58" s="14">
        <v>1</v>
      </c>
      <c r="Q58" s="15" t="s">
        <v>17</v>
      </c>
      <c r="R58" s="167">
        <f t="shared" si="18"/>
        <v>20</v>
      </c>
      <c r="S58" s="168">
        <f t="shared" si="21"/>
        <v>400</v>
      </c>
      <c r="T58" s="168">
        <f t="shared" si="19"/>
        <v>400</v>
      </c>
      <c r="V58" s="170">
        <f t="shared" si="22"/>
        <v>0</v>
      </c>
    </row>
    <row r="59" spans="1:25" s="97" customFormat="1" ht="12.75" customHeight="1">
      <c r="A59" s="41" t="str">
        <f t="shared" si="14"/>
        <v>$5x2 + $5 DBL</v>
      </c>
      <c r="B59" s="42"/>
      <c r="C59" s="12">
        <f t="shared" si="15"/>
        <v>20</v>
      </c>
      <c r="D59" s="14"/>
      <c r="E59" s="14">
        <v>2</v>
      </c>
      <c r="F59" s="15" t="s">
        <v>17</v>
      </c>
      <c r="G59" s="44">
        <f t="shared" si="20"/>
        <v>40</v>
      </c>
      <c r="H59" s="14"/>
      <c r="I59" s="14">
        <v>1</v>
      </c>
      <c r="J59" s="15" t="s">
        <v>17</v>
      </c>
      <c r="K59" s="44">
        <f t="shared" si="16"/>
        <v>20</v>
      </c>
      <c r="L59" s="14"/>
      <c r="M59" s="14">
        <v>1</v>
      </c>
      <c r="N59" s="15" t="s">
        <v>17</v>
      </c>
      <c r="O59" s="44">
        <f t="shared" si="17"/>
        <v>20</v>
      </c>
      <c r="P59" s="14">
        <v>0</v>
      </c>
      <c r="Q59" s="15" t="s">
        <v>17</v>
      </c>
      <c r="R59" s="167">
        <f t="shared" si="18"/>
        <v>0</v>
      </c>
      <c r="S59" s="168">
        <f t="shared" si="21"/>
        <v>400</v>
      </c>
      <c r="T59" s="168">
        <f t="shared" si="19"/>
        <v>400</v>
      </c>
      <c r="V59" s="170">
        <f t="shared" si="22"/>
        <v>0</v>
      </c>
    </row>
    <row r="60" spans="1:25" s="97" customFormat="1" ht="12.75" customHeight="1">
      <c r="A60" s="41">
        <f t="shared" si="14"/>
        <v>25</v>
      </c>
      <c r="B60" s="42"/>
      <c r="C60" s="12">
        <f t="shared" si="15"/>
        <v>25</v>
      </c>
      <c r="D60" s="14"/>
      <c r="E60" s="14">
        <v>0</v>
      </c>
      <c r="F60" s="15" t="s">
        <v>17</v>
      </c>
      <c r="G60" s="44">
        <f t="shared" si="20"/>
        <v>0</v>
      </c>
      <c r="H60" s="14"/>
      <c r="I60" s="14">
        <v>0</v>
      </c>
      <c r="J60" s="15" t="s">
        <v>17</v>
      </c>
      <c r="K60" s="44">
        <f t="shared" si="16"/>
        <v>0</v>
      </c>
      <c r="L60" s="14"/>
      <c r="M60" s="14">
        <v>1</v>
      </c>
      <c r="N60" s="15" t="s">
        <v>17</v>
      </c>
      <c r="O60" s="44">
        <f t="shared" si="17"/>
        <v>25</v>
      </c>
      <c r="P60" s="14">
        <v>1</v>
      </c>
      <c r="Q60" s="15" t="s">
        <v>17</v>
      </c>
      <c r="R60" s="167">
        <f t="shared" si="18"/>
        <v>25</v>
      </c>
      <c r="S60" s="168">
        <f t="shared" si="21"/>
        <v>200</v>
      </c>
      <c r="T60" s="168">
        <f t="shared" si="19"/>
        <v>200</v>
      </c>
      <c r="V60" s="170">
        <f t="shared" si="22"/>
        <v>0</v>
      </c>
    </row>
    <row r="61" spans="1:25" s="97" customFormat="1" ht="12.75" customHeight="1">
      <c r="A61" s="41" t="str">
        <f t="shared" si="14"/>
        <v>$5 + $10 (DBL)</v>
      </c>
      <c r="B61" s="42"/>
      <c r="C61" s="12">
        <f t="shared" si="15"/>
        <v>25</v>
      </c>
      <c r="D61" s="14"/>
      <c r="E61" s="14">
        <v>0</v>
      </c>
      <c r="F61" s="15" t="s">
        <v>17</v>
      </c>
      <c r="G61" s="44">
        <f t="shared" si="20"/>
        <v>0</v>
      </c>
      <c r="H61" s="14"/>
      <c r="I61" s="14">
        <v>0</v>
      </c>
      <c r="J61" s="15" t="s">
        <v>17</v>
      </c>
      <c r="K61" s="44">
        <f t="shared" si="16"/>
        <v>0</v>
      </c>
      <c r="L61" s="14"/>
      <c r="M61" s="14">
        <v>1</v>
      </c>
      <c r="N61" s="15" t="s">
        <v>17</v>
      </c>
      <c r="O61" s="44">
        <f t="shared" si="17"/>
        <v>25</v>
      </c>
      <c r="P61" s="14">
        <v>1</v>
      </c>
      <c r="Q61" s="15" t="s">
        <v>17</v>
      </c>
      <c r="R61" s="167">
        <f t="shared" si="18"/>
        <v>25</v>
      </c>
      <c r="S61" s="168">
        <f t="shared" si="21"/>
        <v>200</v>
      </c>
      <c r="T61" s="168">
        <f t="shared" si="19"/>
        <v>200</v>
      </c>
      <c r="V61" s="170">
        <f t="shared" si="22"/>
        <v>0</v>
      </c>
    </row>
    <row r="62" spans="1:25" s="97" customFormat="1" ht="12.75" customHeight="1">
      <c r="A62" s="41" t="str">
        <f t="shared" si="14"/>
        <v>$5 (COIN)</v>
      </c>
      <c r="B62" s="42"/>
      <c r="C62" s="171">
        <f t="shared" si="15"/>
        <v>25</v>
      </c>
      <c r="D62" s="14"/>
      <c r="E62" s="14">
        <v>0</v>
      </c>
      <c r="F62" s="15" t="s">
        <v>17</v>
      </c>
      <c r="G62" s="44">
        <f t="shared" si="20"/>
        <v>0</v>
      </c>
      <c r="H62" s="14"/>
      <c r="I62" s="14">
        <v>1</v>
      </c>
      <c r="J62" s="15" t="s">
        <v>17</v>
      </c>
      <c r="K62" s="44">
        <f t="shared" si="16"/>
        <v>25</v>
      </c>
      <c r="L62" s="14"/>
      <c r="M62" s="14">
        <v>1</v>
      </c>
      <c r="N62" s="15" t="s">
        <v>17</v>
      </c>
      <c r="O62" s="44">
        <f t="shared" si="17"/>
        <v>25</v>
      </c>
      <c r="P62" s="14">
        <v>1</v>
      </c>
      <c r="Q62" s="15" t="s">
        <v>17</v>
      </c>
      <c r="R62" s="167">
        <f t="shared" si="18"/>
        <v>25</v>
      </c>
      <c r="S62" s="168">
        <f t="shared" si="21"/>
        <v>300</v>
      </c>
      <c r="T62" s="168">
        <f t="shared" si="19"/>
        <v>300</v>
      </c>
      <c r="V62" s="170">
        <f t="shared" si="22"/>
        <v>0</v>
      </c>
    </row>
    <row r="63" spans="1:25" s="97" customFormat="1" ht="12.75" customHeight="1">
      <c r="A63" s="172" t="s">
        <v>28</v>
      </c>
      <c r="B63" s="173"/>
      <c r="C63" s="12"/>
      <c r="D63" s="174"/>
      <c r="E63" s="174">
        <f>SUM(E53:E62)</f>
        <v>20</v>
      </c>
      <c r="F63" s="175"/>
      <c r="G63" s="176">
        <f>SUM(G53:G62)</f>
        <v>185</v>
      </c>
      <c r="H63" s="174"/>
      <c r="I63" s="174">
        <f>SUM(I53:I62)</f>
        <v>17</v>
      </c>
      <c r="J63" s="175"/>
      <c r="K63" s="176">
        <f>SUM(K53:K62)</f>
        <v>185</v>
      </c>
      <c r="L63" s="174"/>
      <c r="M63" s="177">
        <f>SUM(M53:M62)</f>
        <v>17</v>
      </c>
      <c r="N63" s="175"/>
      <c r="O63" s="176">
        <f>SUM(O53:O62)</f>
        <v>185</v>
      </c>
      <c r="P63" s="177">
        <f>SUM(P53:P62)</f>
        <v>16</v>
      </c>
      <c r="Q63" s="175"/>
      <c r="R63" s="178">
        <f>SUM(R53:R62)</f>
        <v>185</v>
      </c>
      <c r="S63" s="168"/>
      <c r="T63" s="168"/>
      <c r="V63" s="170"/>
    </row>
    <row r="64" spans="1:25" s="97" customFormat="1" ht="12.75" customHeight="1" thickBot="1">
      <c r="A64" s="179"/>
      <c r="B64" s="180"/>
      <c r="C64" s="181"/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  <c r="R64" s="183"/>
      <c r="S64" s="168"/>
      <c r="T64" s="168"/>
      <c r="V64" s="170"/>
    </row>
    <row r="65" spans="1:22" ht="12.75" customHeight="1">
      <c r="A65" s="41"/>
      <c r="B65" s="4"/>
      <c r="C65" s="12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T65" s="56">
        <f>SUM(G63+K63+O63+R63)/4</f>
        <v>185</v>
      </c>
      <c r="V65" s="55"/>
    </row>
    <row r="66" spans="1:22" ht="14.25" customHeight="1">
      <c r="A66" s="6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57"/>
      <c r="Q66" s="6"/>
      <c r="R66" s="6"/>
      <c r="S66" s="6"/>
    </row>
    <row r="67" spans="1:22" ht="14.25" customHeight="1">
      <c r="A67" s="6"/>
      <c r="B67" s="4"/>
      <c r="C67" s="6"/>
      <c r="D67" s="6"/>
      <c r="E67" s="6"/>
      <c r="F67" s="6"/>
      <c r="G67" s="6"/>
      <c r="H67" s="6"/>
      <c r="I67" s="6"/>
      <c r="P67" s="58"/>
      <c r="Q67" s="6"/>
      <c r="R67" s="6"/>
      <c r="S67" s="6"/>
    </row>
    <row r="68" spans="1:22" ht="14.25" customHeight="1">
      <c r="A68" s="23"/>
      <c r="B68" s="4"/>
      <c r="C68" s="6"/>
      <c r="D68" s="6"/>
      <c r="E68" s="6"/>
      <c r="F68" s="23"/>
      <c r="G68" s="6"/>
      <c r="H68" s="6"/>
      <c r="I68" s="8"/>
      <c r="P68" s="6"/>
      <c r="Q68" s="6"/>
      <c r="R68" s="6"/>
      <c r="S68" s="6"/>
    </row>
    <row r="69" spans="1:22" ht="14.25" customHeight="1">
      <c r="A69" s="23"/>
      <c r="B69" s="4"/>
      <c r="C69" s="6"/>
      <c r="D69" s="6"/>
      <c r="E69" s="6"/>
      <c r="F69" s="6"/>
      <c r="G69" s="6"/>
      <c r="H69" s="6"/>
      <c r="I69" s="8"/>
      <c r="P69" s="6"/>
      <c r="Q69" s="6"/>
      <c r="R69" s="6"/>
      <c r="S69" s="6"/>
    </row>
    <row r="70" spans="1:22" ht="14.25" customHeight="1">
      <c r="A70" s="6"/>
      <c r="B70" s="4"/>
      <c r="C70" s="6"/>
      <c r="D70" s="6"/>
      <c r="E70" s="54"/>
      <c r="F70" s="6"/>
      <c r="G70" s="6"/>
      <c r="H70" s="6"/>
      <c r="I70" s="6"/>
      <c r="P70" s="6"/>
      <c r="Q70" s="6"/>
      <c r="R70" s="6"/>
      <c r="S70" s="6"/>
    </row>
    <row r="71" spans="1:22" ht="14.25" customHeight="1">
      <c r="A71" s="6"/>
      <c r="B71" s="4"/>
      <c r="C71" s="6"/>
      <c r="D71" s="6"/>
      <c r="E71" s="6"/>
      <c r="F71" s="6"/>
      <c r="G71" s="54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1:22" ht="14.25" customHeight="1">
      <c r="A72" s="6"/>
      <c r="B72" s="4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</row>
    <row r="73" spans="1:22" ht="14.25" customHeight="1">
      <c r="E73" s="6"/>
    </row>
    <row r="74" spans="1:22" ht="14.25" customHeight="1">
      <c r="E74" s="6"/>
    </row>
    <row r="75" spans="1:22" ht="14.25" customHeight="1">
      <c r="E75" s="6"/>
    </row>
    <row r="76" spans="1:22" ht="14.25" customHeight="1">
      <c r="E76" s="6"/>
    </row>
    <row r="77" spans="1:22" ht="14.25" customHeight="1">
      <c r="E77" s="6"/>
    </row>
    <row r="78" spans="1:22" ht="14.25" customHeight="1">
      <c r="B78" s="1"/>
      <c r="E78" s="6"/>
    </row>
    <row r="79" spans="1:22" ht="14.25" customHeight="1">
      <c r="B79" s="1"/>
      <c r="E79" s="6"/>
    </row>
    <row r="80" spans="1:22" ht="14.25" customHeight="1">
      <c r="B80" s="1"/>
      <c r="E80" s="6"/>
    </row>
  </sheetData>
  <mergeCells count="5">
    <mergeCell ref="A1:R1"/>
    <mergeCell ref="A2:R2"/>
    <mergeCell ref="A3:R3"/>
    <mergeCell ref="A4:R4"/>
    <mergeCell ref="E41:K41"/>
  </mergeCells>
  <phoneticPr fontId="0" type="noConversion"/>
  <printOptions horizontalCentered="1"/>
  <pageMargins left="0.28000000000000003" right="0.28000000000000003" top="0.7" bottom="0.2" header="0.5" footer="0.3"/>
  <pageSetup scale="5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1513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ann-marie.mears</cp:lastModifiedBy>
  <cp:lastPrinted>2015-02-18T14:59:47Z</cp:lastPrinted>
  <dcterms:created xsi:type="dcterms:W3CDTF">1998-07-22T12:50:39Z</dcterms:created>
  <dcterms:modified xsi:type="dcterms:W3CDTF">2018-12-31T19:30:52Z</dcterms:modified>
</cp:coreProperties>
</file>