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4FCBE3DE-C779-40F2-A34E-C1444FED4749}" xr6:coauthVersionLast="40" xr6:coauthVersionMax="40" xr10:uidLastSave="{00000000-0000-0000-0000-000000000000}"/>
  <bookViews>
    <workbookView xWindow="0" yWindow="0" windowWidth="25200" windowHeight="11715" tabRatio="601" xr2:uid="{00000000-000D-0000-FFFF-FFFF00000000}"/>
  </bookViews>
  <sheets>
    <sheet name="1519" sheetId="1" r:id="rId1"/>
  </sheets>
  <definedNames>
    <definedName name="GLEPS">'1519'!$A$49:$S$64</definedName>
    <definedName name="_xlnm.Print_Area" localSheetId="0">'1519'!$A$1:$S$47</definedName>
    <definedName name="PS">'1519'!$A$1:$S$47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4" i="1" l="1"/>
  <c r="N64" i="1"/>
  <c r="J64" i="1"/>
  <c r="E64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C51" i="1"/>
  <c r="C52" i="1"/>
  <c r="C53" i="1"/>
  <c r="C54" i="1"/>
  <c r="C55" i="1"/>
  <c r="C56" i="1"/>
  <c r="C57" i="1"/>
  <c r="C58" i="1"/>
  <c r="C59" i="1"/>
  <c r="S59" i="1" s="1"/>
  <c r="C60" i="1"/>
  <c r="S60" i="1" s="1"/>
  <c r="C61" i="1"/>
  <c r="P61" i="1" s="1"/>
  <c r="C62" i="1"/>
  <c r="G62" i="1" s="1"/>
  <c r="C63" i="1"/>
  <c r="S63" i="1" s="1"/>
  <c r="J20" i="1"/>
  <c r="J15" i="1"/>
  <c r="S62" i="1" l="1"/>
  <c r="G61" i="1"/>
  <c r="S61" i="1"/>
  <c r="P62" i="1"/>
  <c r="L63" i="1"/>
  <c r="G63" i="1"/>
  <c r="L62" i="1"/>
  <c r="P60" i="1"/>
  <c r="P63" i="1"/>
  <c r="L47" i="1"/>
  <c r="L46" i="1" l="1"/>
  <c r="P51" i="1" l="1"/>
  <c r="S52" i="1"/>
  <c r="G53" i="1"/>
  <c r="L54" i="1"/>
  <c r="L55" i="1"/>
  <c r="S56" i="1"/>
  <c r="G57" i="1"/>
  <c r="G58" i="1"/>
  <c r="P59" i="1"/>
  <c r="G60" i="1"/>
  <c r="N30" i="1"/>
  <c r="N31" i="1"/>
  <c r="J12" i="1"/>
  <c r="J13" i="1"/>
  <c r="J14" i="1"/>
  <c r="J16" i="1"/>
  <c r="J17" i="1"/>
  <c r="J18" i="1"/>
  <c r="J19" i="1"/>
  <c r="J21" i="1"/>
  <c r="J22" i="1"/>
  <c r="J23" i="1"/>
  <c r="J24" i="1"/>
  <c r="E30" i="1"/>
  <c r="E31" i="1"/>
  <c r="L61" i="1" l="1"/>
  <c r="L60" i="1"/>
  <c r="L57" i="1"/>
  <c r="P56" i="1"/>
  <c r="L58" i="1"/>
  <c r="G55" i="1"/>
  <c r="L51" i="1"/>
  <c r="P55" i="1"/>
  <c r="L53" i="1"/>
  <c r="P58" i="1"/>
  <c r="G56" i="1"/>
  <c r="L59" i="1"/>
  <c r="L52" i="1"/>
  <c r="P57" i="1"/>
  <c r="S55" i="1"/>
  <c r="S54" i="1"/>
  <c r="G54" i="1"/>
  <c r="S53" i="1"/>
  <c r="S51" i="1"/>
  <c r="G59" i="1"/>
  <c r="G51" i="1"/>
  <c r="L56" i="1"/>
  <c r="P53" i="1"/>
  <c r="S58" i="1"/>
  <c r="G52" i="1"/>
  <c r="P52" i="1"/>
  <c r="S57" i="1"/>
  <c r="P54" i="1"/>
  <c r="N33" i="1"/>
  <c r="C50" i="1" l="1"/>
  <c r="P50" i="1" s="1"/>
  <c r="P64" i="1" s="1"/>
  <c r="A50" i="1"/>
  <c r="L9" i="1"/>
  <c r="J11" i="1"/>
  <c r="G6" i="1"/>
  <c r="G32" i="1"/>
  <c r="G34" i="1" s="1"/>
  <c r="T54" i="1" l="1"/>
  <c r="T58" i="1"/>
  <c r="T62" i="1"/>
  <c r="T51" i="1"/>
  <c r="T55" i="1"/>
  <c r="T59" i="1"/>
  <c r="T63" i="1"/>
  <c r="T52" i="1"/>
  <c r="T56" i="1"/>
  <c r="T60" i="1"/>
  <c r="T53" i="1"/>
  <c r="T57" i="1"/>
  <c r="T61" i="1"/>
  <c r="L20" i="1"/>
  <c r="U59" i="1" s="1"/>
  <c r="L15" i="1"/>
  <c r="U54" i="1" s="1"/>
  <c r="L14" i="1"/>
  <c r="L29" i="1"/>
  <c r="L28" i="1"/>
  <c r="L44" i="1" s="1"/>
  <c r="L27" i="1"/>
  <c r="L43" i="1" s="1"/>
  <c r="L22" i="1"/>
  <c r="L13" i="1"/>
  <c r="L16" i="1"/>
  <c r="L26" i="1"/>
  <c r="L18" i="1"/>
  <c r="L25" i="1"/>
  <c r="L21" i="1"/>
  <c r="L23" i="1"/>
  <c r="U62" i="1" s="1"/>
  <c r="L19" i="1"/>
  <c r="U58" i="1" s="1"/>
  <c r="L24" i="1"/>
  <c r="U63" i="1" s="1"/>
  <c r="L12" i="1"/>
  <c r="U51" i="1" s="1"/>
  <c r="L17" i="1"/>
  <c r="U56" i="1" s="1"/>
  <c r="L11" i="1"/>
  <c r="T50" i="1"/>
  <c r="L50" i="1"/>
  <c r="L64" i="1" s="1"/>
  <c r="S50" i="1"/>
  <c r="S64" i="1" s="1"/>
  <c r="G50" i="1"/>
  <c r="G64" i="1" s="1"/>
  <c r="J32" i="1"/>
  <c r="J34" i="1" s="1"/>
  <c r="W62" i="1" l="1"/>
  <c r="W59" i="1"/>
  <c r="W51" i="1"/>
  <c r="W63" i="1"/>
  <c r="L42" i="1"/>
  <c r="W58" i="1"/>
  <c r="W56" i="1"/>
  <c r="W54" i="1"/>
  <c r="E13" i="1"/>
  <c r="G43" i="1"/>
  <c r="U52" i="1"/>
  <c r="W52" i="1" s="1"/>
  <c r="E18" i="1"/>
  <c r="U57" i="1"/>
  <c r="W57" i="1" s="1"/>
  <c r="G45" i="1"/>
  <c r="E22" i="1"/>
  <c r="U61" i="1"/>
  <c r="W61" i="1" s="1"/>
  <c r="N14" i="1"/>
  <c r="U53" i="1"/>
  <c r="W53" i="1" s="1"/>
  <c r="G46" i="1"/>
  <c r="U60" i="1"/>
  <c r="W60" i="1" s="1"/>
  <c r="E16" i="1"/>
  <c r="U55" i="1"/>
  <c r="W55" i="1" s="1"/>
  <c r="E15" i="1"/>
  <c r="N15" i="1"/>
  <c r="E20" i="1"/>
  <c r="N20" i="1"/>
  <c r="G42" i="1"/>
  <c r="N12" i="1"/>
  <c r="E12" i="1"/>
  <c r="N21" i="1"/>
  <c r="E21" i="1"/>
  <c r="L45" i="1"/>
  <c r="E14" i="1"/>
  <c r="N23" i="1"/>
  <c r="N26" i="1"/>
  <c r="E27" i="1"/>
  <c r="N27" i="1"/>
  <c r="N17" i="1"/>
  <c r="E17" i="1"/>
  <c r="E19" i="1"/>
  <c r="N19" i="1"/>
  <c r="N18" i="1"/>
  <c r="N22" i="1"/>
  <c r="E29" i="1"/>
  <c r="N29" i="1"/>
  <c r="E24" i="1"/>
  <c r="N24" i="1"/>
  <c r="E25" i="1"/>
  <c r="N25" i="1"/>
  <c r="N13" i="1"/>
  <c r="E28" i="1"/>
  <c r="N28" i="1"/>
  <c r="E26" i="1"/>
  <c r="E23" i="1"/>
  <c r="N16" i="1"/>
  <c r="G44" i="1"/>
  <c r="E11" i="1"/>
  <c r="T65" i="1"/>
  <c r="U50" i="1"/>
  <c r="W50" i="1" s="1"/>
  <c r="N11" i="1"/>
  <c r="L32" i="1"/>
  <c r="U31" i="1" s="1"/>
  <c r="E32" i="1" l="1"/>
  <c r="L34" i="1"/>
  <c r="E34" i="1" s="1"/>
  <c r="N32" i="1"/>
  <c r="N34" i="1" s="1"/>
  <c r="L6" i="1" s="1"/>
  <c r="P20" i="1" s="1"/>
  <c r="P14" i="1" l="1"/>
  <c r="P15" i="1"/>
  <c r="P31" i="1"/>
  <c r="P18" i="1"/>
  <c r="P30" i="1"/>
  <c r="P16" i="1"/>
  <c r="P27" i="1"/>
  <c r="P26" i="1"/>
  <c r="P23" i="1"/>
  <c r="P17" i="1"/>
  <c r="P13" i="1"/>
  <c r="P22" i="1"/>
  <c r="P25" i="1"/>
  <c r="P28" i="1"/>
  <c r="P21" i="1"/>
  <c r="P29" i="1"/>
  <c r="P12" i="1"/>
  <c r="P19" i="1"/>
  <c r="P24" i="1"/>
  <c r="P33" i="1"/>
  <c r="S33" i="1" s="1"/>
  <c r="P6" i="1"/>
  <c r="P11" i="1"/>
  <c r="S26" i="1" l="1"/>
  <c r="S28" i="1"/>
  <c r="S31" i="1"/>
  <c r="P32" i="1"/>
  <c r="P34" i="1" s="1"/>
  <c r="S32" i="1" l="1"/>
  <c r="S34" i="1" s="1"/>
</calcChain>
</file>

<file path=xl/sharedStrings.xml><?xml version="1.0" encoding="utf-8"?>
<sst xmlns="http://schemas.openxmlformats.org/spreadsheetml/2006/main" count="148" uniqueCount="65">
  <si>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</si>
  <si>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</si>
  <si>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</si>
  <si>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</si>
  <si>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</si>
  <si>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</si>
  <si>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</si>
  <si>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</si>
  <si>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</si>
  <si>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</si>
  <si>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</si>
  <si>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</si>
  <si>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</si>
  <si>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</si>
  <si>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</si>
  <si>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</si>
  <si>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</si>
  <si>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</si>
  <si>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</si>
  <si>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</si>
  <si>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</si>
  <si>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</si>
  <si>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</si>
  <si>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</si>
  <si>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</si>
  <si>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</si>
  <si>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</si>
  <si>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</si>
  <si>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</si>
  <si>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HIGH</t>
  </si>
  <si>
    <t xml:space="preserve">WIN </t>
  </si>
  <si>
    <t>TIMES</t>
  </si>
  <si>
    <t>Exactly proportional to delivered quantity.</t>
  </si>
  <si>
    <t>MID</t>
  </si>
  <si>
    <t>CONSOLIDATED ODDS  1 in:</t>
  </si>
  <si>
    <t>One of the following GLEPS will be used in each book of tickets.  Approximately 25% of the books will use one of the below structures.</t>
  </si>
  <si>
    <t>SUBTOTAL</t>
  </si>
  <si>
    <t>2nd chance drawing prize</t>
  </si>
  <si>
    <t>Totals</t>
  </si>
  <si>
    <t xml:space="preserve">INSTANT GAME 1519 - "HAPPY GO LUCKY CASHWORD!" </t>
  </si>
  <si>
    <t>$3 (GAME 1)</t>
  </si>
  <si>
    <t>$3 (GAME 2)</t>
  </si>
  <si>
    <t>$5 (GAME 1)</t>
  </si>
  <si>
    <t>$5 (GAME 2)</t>
  </si>
  <si>
    <t>$3 (GAME 1) + $5 (GAME 2)</t>
  </si>
  <si>
    <t>$10 (GAME 1)</t>
  </si>
  <si>
    <t>$10 (GAME 2)</t>
  </si>
  <si>
    <t>$20 (GAME 1)</t>
  </si>
  <si>
    <t>$20 (GAME 2)</t>
  </si>
  <si>
    <t>$10 (GAME 1) + $10 (GAME 2)</t>
  </si>
  <si>
    <t>$40 GAME 2</t>
  </si>
  <si>
    <t>$100 (GAME 2)</t>
  </si>
  <si>
    <t>$1,000 (GAME 2)</t>
  </si>
  <si>
    <t>$10,000 (GAME 2)</t>
  </si>
  <si>
    <t>$20 (GAME 1) + $40 (GAME 2)</t>
  </si>
  <si>
    <t>$20 (GAME 1) + $20 (GAME 2)</t>
  </si>
  <si>
    <t>HAPPY FACE = WIN $5</t>
  </si>
  <si>
    <t>$5 (HAPPY FACE)</t>
  </si>
  <si>
    <r>
      <t xml:space="preserve">$3 (GAME 2) + </t>
    </r>
    <r>
      <rPr>
        <b/>
        <sz val="12"/>
        <color rgb="FF0070C0"/>
        <rFont val="Calibri"/>
        <family val="2"/>
        <scheme val="minor"/>
      </rPr>
      <t>$5 (HAPPY FACE)</t>
    </r>
  </si>
  <si>
    <r>
      <t xml:space="preserve">$5 (GAME 1) + </t>
    </r>
    <r>
      <rPr>
        <b/>
        <sz val="12"/>
        <color rgb="FF0070C0"/>
        <rFont val="Calibri"/>
        <family val="2"/>
        <scheme val="minor"/>
      </rPr>
      <t>$5 (HAPPY FACE)</t>
    </r>
  </si>
  <si>
    <r>
      <t xml:space="preserve">$10 (GAME 2) + $5 (GAME 1) + </t>
    </r>
    <r>
      <rPr>
        <b/>
        <sz val="12"/>
        <color rgb="FF0070C0"/>
        <rFont val="Calibri"/>
        <family val="2"/>
        <scheme val="minor"/>
      </rPr>
      <t>$5 (HAPPY FACE)</t>
    </r>
  </si>
  <si>
    <r>
      <t xml:space="preserve">$5 (GAME 1) + $40 (GAME 2) + </t>
    </r>
    <r>
      <rPr>
        <b/>
        <sz val="12"/>
        <color rgb="FF0070C0"/>
        <rFont val="Calibri"/>
        <family val="2"/>
        <scheme val="minor"/>
      </rPr>
      <t>$5 (HAPPY FACE)</t>
    </r>
  </si>
  <si>
    <t>%</t>
  </si>
  <si>
    <t>of wins</t>
  </si>
  <si>
    <t>DECEMBER 28,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</si>
</sst>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sz val="11"/>
      <name val="Calibri"/>
      <family val="2"/>
      <scheme val="minor"/>
    </font>
    <font>
      <u/>
      <sz val="12"/>
      <color indexed="1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/>
    <xf numFmtId="0" fontId="2" fillId="0" borderId="9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0" xfId="0" applyFont="1" applyBorder="1"/>
    <xf numFmtId="3" fontId="2" fillId="0" borderId="9" xfId="0" applyNumberFormat="1" applyFont="1" applyBorder="1" applyAlignment="1">
      <alignment horizontal="right"/>
    </xf>
    <xf numFmtId="5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42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9" xfId="0" applyFont="1" applyBorder="1"/>
    <xf numFmtId="0" fontId="3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0" fontId="2" fillId="0" borderId="11" xfId="0" applyFont="1" applyBorder="1"/>
    <xf numFmtId="0" fontId="5" fillId="0" borderId="0" xfId="0" applyFont="1" applyBorder="1"/>
    <xf numFmtId="8" fontId="2" fillId="0" borderId="0" xfId="2" applyFont="1"/>
    <xf numFmtId="38" fontId="2" fillId="0" borderId="0" xfId="1" applyNumberFormat="1" applyFont="1"/>
    <xf numFmtId="6" fontId="2" fillId="0" borderId="9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0" fontId="2" fillId="0" borderId="0" xfId="0" applyFont="1" applyFill="1"/>
    <xf numFmtId="38" fontId="2" fillId="0" borderId="0" xfId="1" applyNumberFormat="1" applyFont="1" applyAlignment="1">
      <alignment horizontal="center"/>
    </xf>
    <xf numFmtId="6" fontId="2" fillId="2" borderId="9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0" xfId="0" applyFont="1" applyFill="1" applyBorder="1"/>
    <xf numFmtId="0" fontId="2" fillId="2" borderId="10" xfId="0" applyFont="1" applyFill="1" applyBorder="1"/>
    <xf numFmtId="0" fontId="2" fillId="0" borderId="0" xfId="0" applyFont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8" fontId="2" fillId="0" borderId="0" xfId="2" applyFont="1" applyFill="1"/>
    <xf numFmtId="38" fontId="2" fillId="0" borderId="0" xfId="1" applyNumberFormat="1" applyFont="1" applyFill="1"/>
    <xf numFmtId="8" fontId="2" fillId="0" borderId="0" xfId="2" applyFont="1" applyFill="1" applyBorder="1"/>
    <xf numFmtId="38" fontId="2" fillId="0" borderId="0" xfId="1" applyNumberFormat="1" applyFont="1" applyFill="1" applyBorder="1"/>
    <xf numFmtId="10" fontId="2" fillId="0" borderId="10" xfId="0" applyNumberFormat="1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18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/>
    <xf numFmtId="168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42" fontId="2" fillId="0" borderId="2" xfId="0" applyNumberFormat="1" applyFont="1" applyFill="1" applyBorder="1" applyAlignment="1">
      <alignment horizontal="right"/>
    </xf>
    <xf numFmtId="5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Fill="1" applyBorder="1"/>
    <xf numFmtId="10" fontId="2" fillId="0" borderId="19" xfId="0" applyNumberFormat="1" applyFont="1" applyFill="1" applyBorder="1" applyAlignment="1">
      <alignment horizontal="left"/>
    </xf>
    <xf numFmtId="0" fontId="6" fillId="0" borderId="16" xfId="0" applyFont="1" applyFill="1" applyBorder="1"/>
    <xf numFmtId="38" fontId="2" fillId="0" borderId="3" xfId="1" applyNumberFormat="1" applyFont="1" applyFill="1" applyBorder="1" applyAlignment="1">
      <alignment horizontal="center"/>
    </xf>
    <xf numFmtId="6" fontId="2" fillId="0" borderId="3" xfId="2" applyNumberFormat="1" applyFont="1" applyFill="1" applyBorder="1" applyAlignment="1">
      <alignment horizontal="right"/>
    </xf>
    <xf numFmtId="0" fontId="2" fillId="0" borderId="3" xfId="0" applyFont="1" applyFill="1" applyBorder="1"/>
    <xf numFmtId="168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2" xfId="0" applyNumberFormat="1" applyFont="1" applyFill="1" applyBorder="1" applyAlignment="1">
      <alignment horizontal="left"/>
    </xf>
    <xf numFmtId="0" fontId="2" fillId="0" borderId="9" xfId="0" applyFont="1" applyFill="1" applyBorder="1"/>
    <xf numFmtId="168" fontId="2" fillId="0" borderId="0" xfId="0" applyNumberFormat="1" applyFont="1" applyFill="1" applyBorder="1" applyAlignment="1">
      <alignment horizontal="right"/>
    </xf>
    <xf numFmtId="38" fontId="5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4" fontId="7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42" fontId="5" fillId="0" borderId="0" xfId="0" applyNumberFormat="1" applyFont="1" applyFill="1" applyBorder="1" applyAlignment="1">
      <alignment horizontal="right"/>
    </xf>
    <xf numFmtId="5" fontId="5" fillId="0" borderId="0" xfId="0" applyNumberFormat="1" applyFont="1" applyFill="1" applyBorder="1"/>
    <xf numFmtId="10" fontId="5" fillId="0" borderId="0" xfId="0" applyNumberFormat="1" applyFont="1" applyFill="1" applyBorder="1"/>
    <xf numFmtId="0" fontId="5" fillId="0" borderId="10" xfId="0" applyFont="1" applyFill="1" applyBorder="1"/>
    <xf numFmtId="0" fontId="5" fillId="0" borderId="0" xfId="0" applyFont="1" applyFill="1"/>
    <xf numFmtId="10" fontId="2" fillId="2" borderId="10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0" fontId="8" fillId="0" borderId="9" xfId="0" applyFont="1" applyFill="1" applyBorder="1"/>
    <xf numFmtId="6" fontId="8" fillId="0" borderId="9" xfId="0" applyNumberFormat="1" applyFont="1" applyFill="1" applyBorder="1" applyAlignment="1">
      <alignment horizontal="left"/>
    </xf>
    <xf numFmtId="0" fontId="8" fillId="0" borderId="0" xfId="0" applyFont="1" applyFill="1" applyBorder="1"/>
    <xf numFmtId="38" fontId="8" fillId="0" borderId="0" xfId="1" applyNumberFormat="1" applyFont="1" applyFill="1" applyBorder="1"/>
    <xf numFmtId="0" fontId="2" fillId="0" borderId="9" xfId="0" applyFont="1" applyFill="1" applyBorder="1" applyAlignment="1">
      <alignment horizontal="right"/>
    </xf>
    <xf numFmtId="38" fontId="2" fillId="0" borderId="0" xfId="1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8" fontId="2" fillId="0" borderId="0" xfId="0" applyNumberFormat="1" applyFont="1" applyFill="1" applyAlignment="1">
      <alignment horizontal="left"/>
    </xf>
    <xf numFmtId="170" fontId="2" fillId="0" borderId="0" xfId="0" applyNumberFormat="1" applyFont="1" applyFill="1" applyBorder="1" applyAlignment="1">
      <alignment horizontal="right"/>
    </xf>
    <xf numFmtId="170" fontId="2" fillId="0" borderId="10" xfId="0" applyNumberFormat="1" applyFont="1" applyFill="1" applyBorder="1" applyAlignment="1">
      <alignment horizontal="right"/>
    </xf>
    <xf numFmtId="6" fontId="2" fillId="0" borderId="0" xfId="0" applyNumberFormat="1" applyFont="1" applyFill="1" applyBorder="1"/>
    <xf numFmtId="169" fontId="2" fillId="0" borderId="2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left"/>
    </xf>
    <xf numFmtId="169" fontId="2" fillId="0" borderId="2" xfId="0" applyNumberFormat="1" applyFont="1" applyFill="1" applyBorder="1" applyAlignment="1">
      <alignment horizontal="right"/>
    </xf>
    <xf numFmtId="4" fontId="2" fillId="0" borderId="23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170" fontId="2" fillId="0" borderId="0" xfId="2" applyNumberFormat="1" applyFont="1" applyFill="1" applyBorder="1" applyAlignment="1">
      <alignment horizontal="right"/>
    </xf>
    <xf numFmtId="169" fontId="2" fillId="0" borderId="2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right"/>
    </xf>
    <xf numFmtId="4" fontId="2" fillId="0" borderId="21" xfId="0" applyNumberFormat="1" applyFont="1" applyFill="1" applyBorder="1" applyAlignment="1">
      <alignment horizontal="left"/>
    </xf>
    <xf numFmtId="4" fontId="2" fillId="0" borderId="0" xfId="2" applyNumberFormat="1" applyFont="1" applyFill="1" applyBorder="1" applyAlignment="1">
      <alignment horizontal="left"/>
    </xf>
    <xf numFmtId="164" fontId="2" fillId="0" borderId="20" xfId="0" applyNumberFormat="1" applyFont="1" applyFill="1" applyBorder="1"/>
    <xf numFmtId="0" fontId="2" fillId="0" borderId="4" xfId="0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169" fontId="2" fillId="0" borderId="1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15" xfId="0" applyFont="1" applyFill="1" applyBorder="1"/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1" xfId="0" applyFont="1" applyFill="1" applyBorder="1"/>
    <xf numFmtId="5" fontId="2" fillId="0" borderId="10" xfId="0" applyNumberFormat="1" applyFont="1" applyFill="1" applyBorder="1" applyAlignment="1">
      <alignment horizontal="left"/>
    </xf>
    <xf numFmtId="6" fontId="2" fillId="0" borderId="15" xfId="0" applyNumberFormat="1" applyFont="1" applyFill="1" applyBorder="1" applyAlignment="1">
      <alignment horizontal="left"/>
    </xf>
    <xf numFmtId="5" fontId="2" fillId="0" borderId="1" xfId="0" applyNumberFormat="1" applyFont="1" applyFill="1" applyBorder="1" applyAlignment="1">
      <alignment horizontal="right"/>
    </xf>
    <xf numFmtId="5" fontId="2" fillId="0" borderId="1" xfId="0" applyNumberFormat="1" applyFont="1" applyFill="1" applyBorder="1" applyAlignment="1">
      <alignment horizontal="left"/>
    </xf>
    <xf numFmtId="5" fontId="2" fillId="0" borderId="11" xfId="0" applyNumberFormat="1" applyFont="1" applyFill="1" applyBorder="1" applyAlignment="1">
      <alignment horizontal="left"/>
    </xf>
    <xf numFmtId="6" fontId="2" fillId="0" borderId="9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9" fontId="2" fillId="0" borderId="10" xfId="0" applyNumberFormat="1" applyFont="1" applyFill="1" applyBorder="1" applyAlignment="1">
      <alignment horizontal="left"/>
    </xf>
    <xf numFmtId="0" fontId="2" fillId="0" borderId="17" xfId="0" applyFont="1" applyFill="1" applyBorder="1"/>
    <xf numFmtId="38" fontId="2" fillId="0" borderId="13" xfId="1" applyNumberFormat="1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170" fontId="2" fillId="0" borderId="0" xfId="0" applyNumberFormat="1" applyFont="1" applyFill="1"/>
    <xf numFmtId="3" fontId="2" fillId="0" borderId="2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23ED"/>
      <color rgb="FFEB35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5"/>
  <sheetViews>
    <sheetView tabSelected="1" zoomScale="115" zoomScaleNormal="115" workbookViewId="0">
      <selection activeCell="A6" sqref="A6"/>
    </sheetView>
  </sheetViews>
  <sheetFormatPr defaultColWidth="10.7109375" defaultRowHeight="14.25" customHeight="1"/>
  <cols>
    <col min="1" max="1" width="47.140625" style="1" bestFit="1" customWidth="1"/>
    <col min="2" max="2" width="7" style="56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.7109375" style="1" customWidth="1"/>
    <col min="10" max="10" width="11.42578125" style="1" customWidth="1"/>
    <col min="11" max="11" width="2.42578125" style="1" customWidth="1"/>
    <col min="12" max="12" width="14.85546875" style="1" customWidth="1"/>
    <col min="13" max="13" width="3.85546875" style="1" customWidth="1"/>
    <col min="14" max="14" width="15.140625" style="1" customWidth="1"/>
    <col min="15" max="15" width="2.42578125" style="1" bestFit="1" customWidth="1"/>
    <col min="16" max="16" width="11.7109375" style="1" customWidth="1"/>
    <col min="17" max="17" width="4.140625" style="1" customWidth="1"/>
    <col min="18" max="18" width="2.7109375" style="1" customWidth="1"/>
    <col min="19" max="20" width="10.7109375" style="1" customWidth="1"/>
    <col min="21" max="21" width="8.85546875" style="1" customWidth="1"/>
    <col min="22" max="22" width="2.5703125" style="1" bestFit="1" customWidth="1"/>
    <col min="23" max="23" width="10.42578125" style="1" customWidth="1"/>
    <col min="24" max="24" width="1.7109375" style="1" customWidth="1"/>
    <col min="25" max="25" width="7.7109375" style="1" customWidth="1"/>
    <col min="26" max="16384" width="10.7109375" style="1"/>
  </cols>
  <sheetData>
    <row r="1" spans="1:27" ht="14.25" customHeight="1">
      <c r="A1" s="185" t="s">
        <v>27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7"/>
    </row>
    <row r="2" spans="1:27" ht="14.25" customHeight="1">
      <c r="A2" s="188" t="s">
        <v>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90"/>
    </row>
    <row r="3" spans="1:27" ht="14.25" customHeight="1">
      <c r="A3" s="188" t="s">
        <v>39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90"/>
    </row>
    <row r="4" spans="1:27" ht="14.25" customHeight="1">
      <c r="A4" s="191" t="s">
        <v>64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3"/>
    </row>
    <row r="5" spans="1:27" s="5" customFormat="1" ht="14.25" customHeight="1">
      <c r="A5" s="2"/>
      <c r="B5" s="3"/>
      <c r="C5" s="4"/>
      <c r="D5" s="4"/>
      <c r="E5" s="4"/>
      <c r="F5" s="4"/>
      <c r="H5" s="6"/>
      <c r="I5" s="6"/>
      <c r="J5" s="6"/>
      <c r="K5" s="6"/>
      <c r="L5" s="7"/>
      <c r="M5" s="6"/>
      <c r="N5" s="4"/>
      <c r="O5" s="4"/>
      <c r="P5" s="4"/>
      <c r="Q5" s="4"/>
      <c r="S5" s="8"/>
    </row>
    <row r="6" spans="1:27" ht="14.25" customHeight="1">
      <c r="A6" s="9">
        <v>540000</v>
      </c>
      <c r="B6" s="3"/>
      <c r="C6" s="10">
        <v>3</v>
      </c>
      <c r="D6" s="11" t="s">
        <v>0</v>
      </c>
      <c r="E6" s="5" t="s">
        <v>1</v>
      </c>
      <c r="F6" s="5"/>
      <c r="G6" s="10">
        <f>A6*C6</f>
        <v>1620000</v>
      </c>
      <c r="H6" s="10" t="s">
        <v>0</v>
      </c>
      <c r="I6" s="10"/>
      <c r="J6" s="73" t="s">
        <v>2</v>
      </c>
      <c r="K6" s="5"/>
      <c r="L6" s="12">
        <f>N34</f>
        <v>1102600</v>
      </c>
      <c r="M6" s="5"/>
      <c r="N6" s="13" t="s">
        <v>3</v>
      </c>
      <c r="O6" s="5"/>
      <c r="P6" s="14">
        <f>L6/G6</f>
        <v>0.68061728395061727</v>
      </c>
      <c r="Q6" s="15"/>
      <c r="R6" s="5"/>
      <c r="S6" s="8"/>
      <c r="Z6" s="16"/>
    </row>
    <row r="7" spans="1:27" ht="14.25" customHeight="1">
      <c r="A7" s="17"/>
      <c r="B7" s="3"/>
      <c r="C7" s="18"/>
      <c r="D7" s="18"/>
      <c r="E7" s="18"/>
      <c r="F7" s="18"/>
      <c r="G7" s="73"/>
      <c r="H7" s="73"/>
      <c r="I7" s="73"/>
      <c r="J7" s="73"/>
      <c r="K7" s="5"/>
      <c r="L7" s="18"/>
      <c r="M7" s="73"/>
      <c r="N7" s="18"/>
      <c r="O7" s="18"/>
      <c r="P7" s="19"/>
      <c r="Q7" s="18"/>
      <c r="R7" s="5"/>
      <c r="S7" s="8"/>
    </row>
    <row r="8" spans="1:27" ht="14.25" customHeight="1">
      <c r="A8" s="17"/>
      <c r="B8" s="3"/>
      <c r="C8" s="13"/>
      <c r="D8" s="13"/>
      <c r="E8" s="20"/>
      <c r="F8" s="20"/>
      <c r="G8" s="73" t="s">
        <v>4</v>
      </c>
      <c r="H8" s="5"/>
      <c r="I8" s="5"/>
      <c r="J8" s="73" t="s">
        <v>4</v>
      </c>
      <c r="K8" s="73"/>
      <c r="L8" s="73" t="s">
        <v>4</v>
      </c>
      <c r="M8" s="73"/>
      <c r="N8" s="5"/>
      <c r="O8" s="5"/>
      <c r="P8" s="73" t="s">
        <v>5</v>
      </c>
      <c r="Q8" s="73"/>
      <c r="R8" s="5"/>
      <c r="S8" s="8"/>
      <c r="Z8" s="21"/>
      <c r="AA8" s="22"/>
    </row>
    <row r="9" spans="1:27" ht="14.25" customHeight="1">
      <c r="A9" s="17"/>
      <c r="B9" s="3" t="s">
        <v>30</v>
      </c>
      <c r="C9" s="13"/>
      <c r="D9" s="13"/>
      <c r="E9" s="73" t="s">
        <v>6</v>
      </c>
      <c r="F9" s="73"/>
      <c r="G9" s="73">
        <v>75</v>
      </c>
      <c r="H9" s="73"/>
      <c r="I9" s="73"/>
      <c r="J9" s="23">
        <v>30000</v>
      </c>
      <c r="K9" s="23"/>
      <c r="L9" s="24">
        <f>A6/J9</f>
        <v>18</v>
      </c>
      <c r="M9" s="73"/>
      <c r="N9" s="73" t="s">
        <v>7</v>
      </c>
      <c r="O9" s="73"/>
      <c r="P9" s="73" t="s">
        <v>8</v>
      </c>
      <c r="Q9" s="73"/>
      <c r="R9" s="5"/>
      <c r="S9" s="8"/>
    </row>
    <row r="10" spans="1:27" s="33" customFormat="1" ht="14.25" customHeight="1">
      <c r="A10" s="25" t="s">
        <v>9</v>
      </c>
      <c r="B10" s="26" t="s">
        <v>31</v>
      </c>
      <c r="C10" s="27" t="s">
        <v>9</v>
      </c>
      <c r="D10" s="28"/>
      <c r="E10" s="29" t="s">
        <v>10</v>
      </c>
      <c r="F10" s="29"/>
      <c r="G10" s="29" t="s">
        <v>11</v>
      </c>
      <c r="H10" s="29"/>
      <c r="I10" s="29"/>
      <c r="J10" s="29" t="s">
        <v>12</v>
      </c>
      <c r="K10" s="30"/>
      <c r="L10" s="29" t="s">
        <v>13</v>
      </c>
      <c r="M10" s="31"/>
      <c r="N10" s="29" t="s">
        <v>14</v>
      </c>
      <c r="O10" s="29"/>
      <c r="P10" s="29" t="s">
        <v>15</v>
      </c>
      <c r="Q10" s="29"/>
      <c r="R10" s="30"/>
      <c r="S10" s="32"/>
    </row>
    <row r="11" spans="1:27" ht="14.25" customHeight="1">
      <c r="A11" s="57" t="s">
        <v>40</v>
      </c>
      <c r="B11" s="58">
        <v>1</v>
      </c>
      <c r="C11" s="59">
        <v>3</v>
      </c>
      <c r="D11" s="60"/>
      <c r="E11" s="61">
        <f t="shared" ref="E11:E31" si="0">$A$6/L11</f>
        <v>15</v>
      </c>
      <c r="F11" s="62"/>
      <c r="G11" s="61">
        <v>5</v>
      </c>
      <c r="H11" s="63"/>
      <c r="I11" s="63"/>
      <c r="J11" s="64">
        <f t="shared" ref="J11:J24" si="1">G11*($J$9/$G$9)</f>
        <v>2000</v>
      </c>
      <c r="K11" s="64"/>
      <c r="L11" s="65">
        <f t="shared" ref="L11:L29" si="2">J11*$L$9</f>
        <v>36000</v>
      </c>
      <c r="M11" s="66"/>
      <c r="N11" s="67">
        <f t="shared" ref="N11:N31" si="3">L11*C11</f>
        <v>108000</v>
      </c>
      <c r="O11" s="68"/>
      <c r="P11" s="69">
        <f t="shared" ref="P11:P31" si="4">(N11/$L$6)</f>
        <v>9.7950299292581172E-2</v>
      </c>
      <c r="Q11" s="70"/>
      <c r="R11" s="71"/>
      <c r="S11" s="72"/>
      <c r="T11" s="34"/>
      <c r="W11" s="35"/>
    </row>
    <row r="12" spans="1:27" ht="14.25" customHeight="1">
      <c r="A12" s="57" t="s">
        <v>41</v>
      </c>
      <c r="B12" s="58">
        <v>1</v>
      </c>
      <c r="C12" s="59">
        <v>3</v>
      </c>
      <c r="D12" s="60"/>
      <c r="E12" s="61">
        <f t="shared" si="0"/>
        <v>37.5</v>
      </c>
      <c r="F12" s="62"/>
      <c r="G12" s="61">
        <v>2</v>
      </c>
      <c r="H12" s="63"/>
      <c r="I12" s="63"/>
      <c r="J12" s="64">
        <f t="shared" si="1"/>
        <v>800</v>
      </c>
      <c r="K12" s="64"/>
      <c r="L12" s="65">
        <f t="shared" si="2"/>
        <v>14400</v>
      </c>
      <c r="M12" s="66"/>
      <c r="N12" s="67">
        <f t="shared" si="3"/>
        <v>43200</v>
      </c>
      <c r="O12" s="68"/>
      <c r="P12" s="69">
        <f t="shared" si="4"/>
        <v>3.9180119717032467E-2</v>
      </c>
      <c r="Q12" s="70"/>
      <c r="R12" s="71"/>
      <c r="S12" s="72"/>
      <c r="T12" s="34"/>
      <c r="W12" s="35"/>
    </row>
    <row r="13" spans="1:27" ht="14.25" customHeight="1">
      <c r="A13" s="36" t="s">
        <v>42</v>
      </c>
      <c r="B13" s="37">
        <v>1</v>
      </c>
      <c r="C13" s="38">
        <v>5</v>
      </c>
      <c r="D13" s="39"/>
      <c r="E13" s="40">
        <f t="shared" si="0"/>
        <v>50</v>
      </c>
      <c r="F13" s="41"/>
      <c r="G13" s="40">
        <v>1.5</v>
      </c>
      <c r="H13" s="42"/>
      <c r="I13" s="42"/>
      <c r="J13" s="43">
        <f t="shared" si="1"/>
        <v>600</v>
      </c>
      <c r="K13" s="43"/>
      <c r="L13" s="44">
        <f t="shared" si="2"/>
        <v>10800</v>
      </c>
      <c r="M13" s="45"/>
      <c r="N13" s="46">
        <f t="shared" si="3"/>
        <v>54000</v>
      </c>
      <c r="O13" s="47"/>
      <c r="P13" s="48">
        <f t="shared" si="4"/>
        <v>4.8975149646290586E-2</v>
      </c>
      <c r="Q13" s="49"/>
      <c r="R13" s="50"/>
      <c r="S13" s="51"/>
      <c r="T13" s="34"/>
      <c r="W13" s="35"/>
    </row>
    <row r="14" spans="1:27" ht="14.25" customHeight="1">
      <c r="A14" s="36" t="s">
        <v>43</v>
      </c>
      <c r="B14" s="37">
        <v>1</v>
      </c>
      <c r="C14" s="38">
        <v>5</v>
      </c>
      <c r="D14" s="39"/>
      <c r="E14" s="40">
        <f t="shared" si="0"/>
        <v>42.857142857142854</v>
      </c>
      <c r="F14" s="41"/>
      <c r="G14" s="40">
        <v>1.75</v>
      </c>
      <c r="H14" s="42"/>
      <c r="I14" s="42"/>
      <c r="J14" s="43">
        <f t="shared" si="1"/>
        <v>700</v>
      </c>
      <c r="K14" s="43"/>
      <c r="L14" s="44">
        <f t="shared" si="2"/>
        <v>12600</v>
      </c>
      <c r="M14" s="45"/>
      <c r="N14" s="46">
        <f t="shared" si="3"/>
        <v>63000</v>
      </c>
      <c r="O14" s="47"/>
      <c r="P14" s="48">
        <f t="shared" si="4"/>
        <v>5.7137674587339017E-2</v>
      </c>
      <c r="Q14" s="49"/>
      <c r="R14" s="50"/>
      <c r="S14" s="51"/>
      <c r="T14" s="34"/>
      <c r="W14" s="35"/>
    </row>
    <row r="15" spans="1:27" ht="14.25" customHeight="1">
      <c r="A15" s="128" t="s">
        <v>57</v>
      </c>
      <c r="B15" s="37">
        <v>1</v>
      </c>
      <c r="C15" s="38">
        <v>5</v>
      </c>
      <c r="D15" s="39"/>
      <c r="E15" s="40">
        <f t="shared" si="0"/>
        <v>50</v>
      </c>
      <c r="F15" s="41"/>
      <c r="G15" s="40">
        <v>1.5</v>
      </c>
      <c r="H15" s="42"/>
      <c r="I15" s="42"/>
      <c r="J15" s="43">
        <f t="shared" si="1"/>
        <v>600</v>
      </c>
      <c r="K15" s="43"/>
      <c r="L15" s="44">
        <f t="shared" si="2"/>
        <v>10800</v>
      </c>
      <c r="M15" s="45"/>
      <c r="N15" s="46">
        <f t="shared" si="3"/>
        <v>54000</v>
      </c>
      <c r="O15" s="47"/>
      <c r="P15" s="48">
        <f t="shared" si="4"/>
        <v>4.8975149646290586E-2</v>
      </c>
      <c r="Q15" s="49"/>
      <c r="R15" s="50"/>
      <c r="S15" s="51"/>
      <c r="T15" s="34"/>
      <c r="W15" s="35"/>
    </row>
    <row r="16" spans="1:27" ht="14.25" customHeight="1">
      <c r="A16" s="57" t="s">
        <v>44</v>
      </c>
      <c r="B16" s="58">
        <v>2</v>
      </c>
      <c r="C16" s="59">
        <v>8</v>
      </c>
      <c r="D16" s="60"/>
      <c r="E16" s="61">
        <f t="shared" si="0"/>
        <v>75</v>
      </c>
      <c r="F16" s="62"/>
      <c r="G16" s="61">
        <v>1</v>
      </c>
      <c r="H16" s="63"/>
      <c r="I16" s="63"/>
      <c r="J16" s="64">
        <f t="shared" si="1"/>
        <v>400</v>
      </c>
      <c r="K16" s="64"/>
      <c r="L16" s="65">
        <f t="shared" si="2"/>
        <v>7200</v>
      </c>
      <c r="M16" s="66"/>
      <c r="N16" s="67">
        <f t="shared" si="3"/>
        <v>57600</v>
      </c>
      <c r="O16" s="68"/>
      <c r="P16" s="69">
        <f t="shared" si="4"/>
        <v>5.2240159622709961E-2</v>
      </c>
      <c r="Q16" s="70"/>
      <c r="R16" s="63"/>
      <c r="S16" s="72"/>
      <c r="T16" s="34"/>
      <c r="W16" s="35"/>
    </row>
    <row r="17" spans="1:23" ht="14.25" customHeight="1">
      <c r="A17" s="57" t="s">
        <v>58</v>
      </c>
      <c r="B17" s="58">
        <v>2</v>
      </c>
      <c r="C17" s="59">
        <v>8</v>
      </c>
      <c r="D17" s="60"/>
      <c r="E17" s="61">
        <f t="shared" si="0"/>
        <v>37.5</v>
      </c>
      <c r="F17" s="62"/>
      <c r="G17" s="61">
        <v>2</v>
      </c>
      <c r="H17" s="63"/>
      <c r="I17" s="63"/>
      <c r="J17" s="64">
        <f t="shared" si="1"/>
        <v>800</v>
      </c>
      <c r="K17" s="64"/>
      <c r="L17" s="65">
        <f t="shared" si="2"/>
        <v>14400</v>
      </c>
      <c r="M17" s="66"/>
      <c r="N17" s="67">
        <f t="shared" si="3"/>
        <v>115200</v>
      </c>
      <c r="O17" s="68"/>
      <c r="P17" s="69">
        <f t="shared" si="4"/>
        <v>0.10448031924541992</v>
      </c>
      <c r="Q17" s="70"/>
      <c r="R17" s="63"/>
      <c r="S17" s="72"/>
      <c r="T17" s="34"/>
      <c r="W17" s="35"/>
    </row>
    <row r="18" spans="1:23" s="55" customFormat="1" ht="14.25" customHeight="1">
      <c r="A18" s="36" t="s">
        <v>45</v>
      </c>
      <c r="B18" s="37">
        <v>1</v>
      </c>
      <c r="C18" s="38">
        <v>10</v>
      </c>
      <c r="D18" s="39"/>
      <c r="E18" s="40">
        <f t="shared" si="0"/>
        <v>75</v>
      </c>
      <c r="F18" s="41"/>
      <c r="G18" s="40">
        <v>1</v>
      </c>
      <c r="H18" s="42"/>
      <c r="I18" s="42"/>
      <c r="J18" s="43">
        <f t="shared" si="1"/>
        <v>400</v>
      </c>
      <c r="K18" s="43"/>
      <c r="L18" s="44">
        <f t="shared" si="2"/>
        <v>7200</v>
      </c>
      <c r="M18" s="45"/>
      <c r="N18" s="46">
        <f t="shared" si="3"/>
        <v>72000</v>
      </c>
      <c r="O18" s="47"/>
      <c r="P18" s="48">
        <f t="shared" si="4"/>
        <v>6.5300199528387448E-2</v>
      </c>
      <c r="Q18" s="49"/>
      <c r="R18" s="42"/>
      <c r="S18" s="51"/>
      <c r="T18" s="75"/>
      <c r="W18" s="76"/>
    </row>
    <row r="19" spans="1:23" s="55" customFormat="1" ht="14.25" customHeight="1">
      <c r="A19" s="36" t="s">
        <v>46</v>
      </c>
      <c r="B19" s="37">
        <v>1</v>
      </c>
      <c r="C19" s="38">
        <v>10</v>
      </c>
      <c r="D19" s="39"/>
      <c r="E19" s="40">
        <f t="shared" si="0"/>
        <v>75</v>
      </c>
      <c r="F19" s="41"/>
      <c r="G19" s="40">
        <v>1</v>
      </c>
      <c r="H19" s="42"/>
      <c r="I19" s="42"/>
      <c r="J19" s="43">
        <f t="shared" si="1"/>
        <v>400</v>
      </c>
      <c r="K19" s="43"/>
      <c r="L19" s="44">
        <f t="shared" si="2"/>
        <v>7200</v>
      </c>
      <c r="M19" s="45"/>
      <c r="N19" s="46">
        <f t="shared" si="3"/>
        <v>72000</v>
      </c>
      <c r="O19" s="47"/>
      <c r="P19" s="48">
        <f t="shared" si="4"/>
        <v>6.5300199528387448E-2</v>
      </c>
      <c r="Q19" s="49"/>
      <c r="R19" s="42"/>
      <c r="S19" s="51"/>
      <c r="T19" s="75"/>
      <c r="W19" s="76"/>
    </row>
    <row r="20" spans="1:23" s="55" customFormat="1" ht="14.25" customHeight="1">
      <c r="A20" s="36" t="s">
        <v>59</v>
      </c>
      <c r="B20" s="37">
        <v>2</v>
      </c>
      <c r="C20" s="38">
        <v>10</v>
      </c>
      <c r="D20" s="39"/>
      <c r="E20" s="40">
        <f t="shared" si="0"/>
        <v>50</v>
      </c>
      <c r="F20" s="41"/>
      <c r="G20" s="40">
        <v>1.5</v>
      </c>
      <c r="H20" s="42"/>
      <c r="I20" s="42"/>
      <c r="J20" s="43">
        <f t="shared" si="1"/>
        <v>600</v>
      </c>
      <c r="K20" s="43"/>
      <c r="L20" s="44">
        <f t="shared" si="2"/>
        <v>10800</v>
      </c>
      <c r="M20" s="45"/>
      <c r="N20" s="46">
        <f t="shared" si="3"/>
        <v>108000</v>
      </c>
      <c r="O20" s="47"/>
      <c r="P20" s="48">
        <f t="shared" si="4"/>
        <v>9.7950299292581172E-2</v>
      </c>
      <c r="Q20" s="49"/>
      <c r="R20" s="42"/>
      <c r="S20" s="51"/>
      <c r="T20" s="75"/>
      <c r="W20" s="76"/>
    </row>
    <row r="21" spans="1:23" s="55" customFormat="1" ht="14.25" customHeight="1">
      <c r="A21" s="57" t="s">
        <v>47</v>
      </c>
      <c r="B21" s="58">
        <v>1</v>
      </c>
      <c r="C21" s="59">
        <v>20</v>
      </c>
      <c r="D21" s="60"/>
      <c r="E21" s="61">
        <f t="shared" si="0"/>
        <v>300</v>
      </c>
      <c r="F21" s="62"/>
      <c r="G21" s="61">
        <v>0.25</v>
      </c>
      <c r="H21" s="63"/>
      <c r="I21" s="63"/>
      <c r="J21" s="64">
        <f t="shared" si="1"/>
        <v>100</v>
      </c>
      <c r="K21" s="64"/>
      <c r="L21" s="65">
        <f t="shared" si="2"/>
        <v>1800</v>
      </c>
      <c r="M21" s="66"/>
      <c r="N21" s="67">
        <f t="shared" si="3"/>
        <v>36000</v>
      </c>
      <c r="O21" s="68"/>
      <c r="P21" s="69">
        <f t="shared" si="4"/>
        <v>3.2650099764193724E-2</v>
      </c>
      <c r="Q21" s="70"/>
      <c r="R21" s="63"/>
      <c r="S21" s="72"/>
      <c r="T21" s="75"/>
      <c r="W21" s="76"/>
    </row>
    <row r="22" spans="1:23" s="55" customFormat="1" ht="14.25" customHeight="1">
      <c r="A22" s="57" t="s">
        <v>48</v>
      </c>
      <c r="B22" s="58">
        <v>1</v>
      </c>
      <c r="C22" s="59">
        <v>20</v>
      </c>
      <c r="D22" s="60"/>
      <c r="E22" s="61">
        <f t="shared" si="0"/>
        <v>150</v>
      </c>
      <c r="F22" s="62"/>
      <c r="G22" s="61">
        <v>0.5</v>
      </c>
      <c r="H22" s="63"/>
      <c r="I22" s="63"/>
      <c r="J22" s="64">
        <f t="shared" si="1"/>
        <v>200</v>
      </c>
      <c r="K22" s="64"/>
      <c r="L22" s="65">
        <f t="shared" si="2"/>
        <v>3600</v>
      </c>
      <c r="M22" s="66"/>
      <c r="N22" s="67">
        <f t="shared" si="3"/>
        <v>72000</v>
      </c>
      <c r="O22" s="68"/>
      <c r="P22" s="69">
        <f t="shared" si="4"/>
        <v>6.5300199528387448E-2</v>
      </c>
      <c r="Q22" s="70"/>
      <c r="R22" s="63"/>
      <c r="S22" s="72"/>
      <c r="T22" s="75"/>
      <c r="W22" s="76"/>
    </row>
    <row r="23" spans="1:23" s="55" customFormat="1" ht="14.25" customHeight="1">
      <c r="A23" s="57" t="s">
        <v>49</v>
      </c>
      <c r="B23" s="58">
        <v>2</v>
      </c>
      <c r="C23" s="59">
        <v>20</v>
      </c>
      <c r="D23" s="60"/>
      <c r="E23" s="61">
        <f t="shared" si="0"/>
        <v>150</v>
      </c>
      <c r="F23" s="62"/>
      <c r="G23" s="61">
        <v>0.5</v>
      </c>
      <c r="H23" s="63"/>
      <c r="I23" s="63"/>
      <c r="J23" s="64">
        <f t="shared" si="1"/>
        <v>200</v>
      </c>
      <c r="K23" s="64"/>
      <c r="L23" s="65">
        <f t="shared" si="2"/>
        <v>3600</v>
      </c>
      <c r="M23" s="66"/>
      <c r="N23" s="67">
        <f t="shared" si="3"/>
        <v>72000</v>
      </c>
      <c r="O23" s="68"/>
      <c r="P23" s="69">
        <f t="shared" si="4"/>
        <v>6.5300199528387448E-2</v>
      </c>
      <c r="Q23" s="70"/>
      <c r="R23" s="63"/>
      <c r="S23" s="72"/>
      <c r="T23" s="77"/>
      <c r="U23" s="50"/>
      <c r="V23" s="50"/>
      <c r="W23" s="78"/>
    </row>
    <row r="24" spans="1:23" s="55" customFormat="1" ht="14.25" customHeight="1">
      <c r="A24" s="57" t="s">
        <v>60</v>
      </c>
      <c r="B24" s="74">
        <v>3</v>
      </c>
      <c r="C24" s="59">
        <v>20</v>
      </c>
      <c r="D24" s="60"/>
      <c r="E24" s="61">
        <f t="shared" si="0"/>
        <v>300</v>
      </c>
      <c r="F24" s="62"/>
      <c r="G24" s="61">
        <v>0.25</v>
      </c>
      <c r="H24" s="63"/>
      <c r="I24" s="63"/>
      <c r="J24" s="64">
        <f t="shared" si="1"/>
        <v>100</v>
      </c>
      <c r="K24" s="64"/>
      <c r="L24" s="65">
        <f t="shared" si="2"/>
        <v>1800</v>
      </c>
      <c r="M24" s="66"/>
      <c r="N24" s="67">
        <f t="shared" si="3"/>
        <v>36000</v>
      </c>
      <c r="O24" s="68"/>
      <c r="P24" s="69">
        <f t="shared" si="4"/>
        <v>3.2650099764193724E-2</v>
      </c>
      <c r="Q24" s="70"/>
      <c r="R24" s="63"/>
      <c r="S24" s="72"/>
      <c r="T24" s="77"/>
      <c r="U24" s="50"/>
      <c r="V24" s="50"/>
      <c r="W24" s="78"/>
    </row>
    <row r="25" spans="1:23" s="55" customFormat="1" ht="14.25" customHeight="1">
      <c r="A25" s="36" t="s">
        <v>50</v>
      </c>
      <c r="B25" s="37">
        <v>1</v>
      </c>
      <c r="C25" s="38">
        <v>40</v>
      </c>
      <c r="D25" s="39"/>
      <c r="E25" s="40">
        <f t="shared" si="0"/>
        <v>1500</v>
      </c>
      <c r="F25" s="41"/>
      <c r="G25" s="40" t="s">
        <v>0</v>
      </c>
      <c r="H25" s="42"/>
      <c r="I25" s="42"/>
      <c r="J25" s="43">
        <v>20</v>
      </c>
      <c r="K25" s="43"/>
      <c r="L25" s="44">
        <f t="shared" si="2"/>
        <v>360</v>
      </c>
      <c r="M25" s="45"/>
      <c r="N25" s="46">
        <f t="shared" si="3"/>
        <v>14400</v>
      </c>
      <c r="O25" s="47"/>
      <c r="P25" s="48">
        <f t="shared" si="4"/>
        <v>1.306003990567749E-2</v>
      </c>
      <c r="Q25" s="49"/>
      <c r="R25" s="42"/>
      <c r="S25" s="51" t="s">
        <v>25</v>
      </c>
      <c r="T25" s="77"/>
      <c r="U25" s="50"/>
      <c r="V25" s="50"/>
      <c r="W25" s="78"/>
    </row>
    <row r="26" spans="1:23" s="55" customFormat="1" ht="14.25" customHeight="1">
      <c r="A26" s="36" t="s">
        <v>55</v>
      </c>
      <c r="B26" s="37">
        <v>2</v>
      </c>
      <c r="C26" s="38">
        <v>40</v>
      </c>
      <c r="D26" s="39"/>
      <c r="E26" s="40">
        <f t="shared" si="0"/>
        <v>1500</v>
      </c>
      <c r="F26" s="41"/>
      <c r="G26" s="40" t="s">
        <v>0</v>
      </c>
      <c r="H26" s="42"/>
      <c r="I26" s="42"/>
      <c r="J26" s="43">
        <v>20</v>
      </c>
      <c r="K26" s="43"/>
      <c r="L26" s="44">
        <f t="shared" si="2"/>
        <v>360</v>
      </c>
      <c r="M26" s="45"/>
      <c r="N26" s="46">
        <f t="shared" si="3"/>
        <v>14400</v>
      </c>
      <c r="O26" s="47"/>
      <c r="P26" s="48">
        <f t="shared" si="4"/>
        <v>1.306003990567749E-2</v>
      </c>
      <c r="Q26" s="49"/>
      <c r="R26" s="42"/>
      <c r="S26" s="79">
        <f>SUM(P11:P26)</f>
        <v>0.89951024850353722</v>
      </c>
      <c r="T26" s="77"/>
      <c r="U26" s="50"/>
      <c r="V26" s="50"/>
      <c r="W26" s="78"/>
    </row>
    <row r="27" spans="1:23" s="55" customFormat="1" ht="14.25" customHeight="1">
      <c r="A27" s="57" t="s">
        <v>61</v>
      </c>
      <c r="B27" s="74">
        <v>3</v>
      </c>
      <c r="C27" s="59">
        <v>50</v>
      </c>
      <c r="D27" s="60"/>
      <c r="E27" s="61">
        <f t="shared" si="0"/>
        <v>1153.8461538461538</v>
      </c>
      <c r="F27" s="62"/>
      <c r="G27" s="61" t="s">
        <v>0</v>
      </c>
      <c r="H27" s="63"/>
      <c r="I27" s="63"/>
      <c r="J27" s="64">
        <v>26</v>
      </c>
      <c r="K27" s="64"/>
      <c r="L27" s="65">
        <f t="shared" si="2"/>
        <v>468</v>
      </c>
      <c r="M27" s="66"/>
      <c r="N27" s="67">
        <f t="shared" si="3"/>
        <v>23400</v>
      </c>
      <c r="O27" s="68"/>
      <c r="P27" s="69">
        <f t="shared" si="4"/>
        <v>2.1222564846725921E-2</v>
      </c>
      <c r="Q27" s="70"/>
      <c r="R27" s="63"/>
      <c r="S27" s="125" t="s">
        <v>33</v>
      </c>
      <c r="T27" s="77"/>
      <c r="U27" s="50"/>
      <c r="V27" s="50"/>
      <c r="W27" s="78"/>
    </row>
    <row r="28" spans="1:23" s="55" customFormat="1" ht="14.25" customHeight="1">
      <c r="A28" s="36" t="s">
        <v>54</v>
      </c>
      <c r="B28" s="37">
        <v>2</v>
      </c>
      <c r="C28" s="38">
        <v>60</v>
      </c>
      <c r="D28" s="39"/>
      <c r="E28" s="40">
        <f t="shared" si="0"/>
        <v>2000</v>
      </c>
      <c r="F28" s="41"/>
      <c r="G28" s="40" t="s">
        <v>0</v>
      </c>
      <c r="H28" s="42"/>
      <c r="I28" s="42"/>
      <c r="J28" s="43">
        <v>15</v>
      </c>
      <c r="K28" s="43"/>
      <c r="L28" s="44">
        <f t="shared" si="2"/>
        <v>270</v>
      </c>
      <c r="M28" s="45"/>
      <c r="N28" s="46">
        <f t="shared" si="3"/>
        <v>16200</v>
      </c>
      <c r="O28" s="47"/>
      <c r="P28" s="48">
        <f t="shared" si="4"/>
        <v>1.4692544893887176E-2</v>
      </c>
      <c r="Q28" s="49"/>
      <c r="R28" s="42"/>
      <c r="S28" s="79">
        <f>SUM(P27:P29)</f>
        <v>5.8770179575548705E-2</v>
      </c>
      <c r="T28" s="77"/>
      <c r="U28" s="50"/>
      <c r="V28" s="50"/>
      <c r="W28" s="78"/>
    </row>
    <row r="29" spans="1:23" s="55" customFormat="1" ht="14.25" customHeight="1">
      <c r="A29" s="57" t="s">
        <v>51</v>
      </c>
      <c r="B29" s="58">
        <v>2</v>
      </c>
      <c r="C29" s="59">
        <v>100</v>
      </c>
      <c r="D29" s="60"/>
      <c r="E29" s="61">
        <f t="shared" si="0"/>
        <v>2142.8571428571427</v>
      </c>
      <c r="F29" s="62"/>
      <c r="G29" s="61" t="s">
        <v>0</v>
      </c>
      <c r="H29" s="63"/>
      <c r="I29" s="63"/>
      <c r="J29" s="64">
        <v>14</v>
      </c>
      <c r="K29" s="64"/>
      <c r="L29" s="65">
        <f t="shared" si="2"/>
        <v>252</v>
      </c>
      <c r="M29" s="66"/>
      <c r="N29" s="67">
        <f t="shared" si="3"/>
        <v>25200</v>
      </c>
      <c r="O29" s="68"/>
      <c r="P29" s="69">
        <f t="shared" si="4"/>
        <v>2.2855069834935605E-2</v>
      </c>
      <c r="Q29" s="70"/>
      <c r="R29" s="63"/>
      <c r="S29" s="126"/>
      <c r="T29" s="77"/>
      <c r="U29" s="50"/>
      <c r="V29" s="50"/>
      <c r="W29" s="78"/>
    </row>
    <row r="30" spans="1:23" s="55" customFormat="1" ht="14.25" customHeight="1">
      <c r="A30" s="36" t="s">
        <v>52</v>
      </c>
      <c r="B30" s="37">
        <v>1</v>
      </c>
      <c r="C30" s="38">
        <v>1000</v>
      </c>
      <c r="D30" s="39"/>
      <c r="E30" s="40">
        <f t="shared" si="0"/>
        <v>90000</v>
      </c>
      <c r="F30" s="41"/>
      <c r="G30" s="40" t="s">
        <v>0</v>
      </c>
      <c r="H30" s="42"/>
      <c r="I30" s="42"/>
      <c r="J30" s="43" t="s">
        <v>0</v>
      </c>
      <c r="K30" s="43"/>
      <c r="L30" s="44">
        <v>6</v>
      </c>
      <c r="M30" s="45" t="s">
        <v>28</v>
      </c>
      <c r="N30" s="46">
        <f t="shared" si="3"/>
        <v>6000</v>
      </c>
      <c r="O30" s="47"/>
      <c r="P30" s="48">
        <f t="shared" si="4"/>
        <v>5.4416832940322873E-3</v>
      </c>
      <c r="Q30" s="49"/>
      <c r="R30" s="42"/>
      <c r="S30" s="80" t="s">
        <v>29</v>
      </c>
      <c r="T30" s="77"/>
      <c r="U30" s="50"/>
      <c r="V30" s="50"/>
      <c r="W30" s="78"/>
    </row>
    <row r="31" spans="1:23" s="55" customFormat="1" ht="14.25" customHeight="1">
      <c r="A31" s="57" t="s">
        <v>53</v>
      </c>
      <c r="B31" s="58">
        <v>1</v>
      </c>
      <c r="C31" s="59">
        <v>10000</v>
      </c>
      <c r="D31" s="60"/>
      <c r="E31" s="61">
        <f t="shared" si="0"/>
        <v>180000</v>
      </c>
      <c r="F31" s="62"/>
      <c r="G31" s="61" t="s">
        <v>0</v>
      </c>
      <c r="H31" s="63"/>
      <c r="I31" s="63"/>
      <c r="J31" s="64" t="s">
        <v>0</v>
      </c>
      <c r="K31" s="64"/>
      <c r="L31" s="65">
        <v>3</v>
      </c>
      <c r="M31" s="66" t="s">
        <v>28</v>
      </c>
      <c r="N31" s="67">
        <f t="shared" si="3"/>
        <v>30000</v>
      </c>
      <c r="O31" s="68"/>
      <c r="P31" s="69">
        <f t="shared" si="4"/>
        <v>2.7208416470161437E-2</v>
      </c>
      <c r="Q31" s="70"/>
      <c r="R31" s="63"/>
      <c r="S31" s="126">
        <f>SUM(P30:P31)</f>
        <v>3.2650099764193724E-2</v>
      </c>
      <c r="T31" s="77"/>
      <c r="U31" s="129">
        <f>SUM(L15+L17+L20+L24+L27)/L32*100</f>
        <v>26.589956850728534</v>
      </c>
      <c r="V31" s="129" t="s">
        <v>62</v>
      </c>
      <c r="W31" s="130" t="s">
        <v>63</v>
      </c>
    </row>
    <row r="32" spans="1:23" s="55" customFormat="1" ht="14.25" customHeight="1">
      <c r="A32" s="81"/>
      <c r="B32" s="82"/>
      <c r="C32" s="83" t="s">
        <v>36</v>
      </c>
      <c r="D32" s="84"/>
      <c r="E32" s="85">
        <f>$A$6/L32</f>
        <v>3.7521105621912327</v>
      </c>
      <c r="F32" s="83"/>
      <c r="G32" s="86">
        <f>SUM(G11:G31)</f>
        <v>19.75</v>
      </c>
      <c r="H32" s="87"/>
      <c r="I32" s="87"/>
      <c r="J32" s="88">
        <f>SUM(J11:J31)</f>
        <v>7995</v>
      </c>
      <c r="K32" s="88"/>
      <c r="L32" s="87">
        <f>SUM(L11:L31)</f>
        <v>143919</v>
      </c>
      <c r="M32" s="89"/>
      <c r="N32" s="90">
        <f>SUM(N11:N31)</f>
        <v>1092600</v>
      </c>
      <c r="O32" s="91"/>
      <c r="P32" s="92">
        <f>SUM(P11:P31)</f>
        <v>0.99093052784327962</v>
      </c>
      <c r="Q32" s="93" t="s">
        <v>17</v>
      </c>
      <c r="R32" s="84"/>
      <c r="S32" s="94">
        <f>SUM(S13:S31)</f>
        <v>0.99093052784327973</v>
      </c>
      <c r="T32" s="50"/>
      <c r="U32" s="50"/>
      <c r="V32" s="50"/>
      <c r="W32" s="50"/>
    </row>
    <row r="33" spans="1:24" s="55" customFormat="1" ht="14.25" customHeight="1" thickBot="1">
      <c r="A33" s="95" t="s">
        <v>37</v>
      </c>
      <c r="B33" s="96"/>
      <c r="C33" s="97">
        <v>10000</v>
      </c>
      <c r="D33" s="98"/>
      <c r="E33" s="99"/>
      <c r="F33" s="100"/>
      <c r="G33" s="101"/>
      <c r="H33" s="102"/>
      <c r="I33" s="102"/>
      <c r="J33" s="103"/>
      <c r="K33" s="103"/>
      <c r="L33" s="102">
        <v>1</v>
      </c>
      <c r="M33" s="104"/>
      <c r="N33" s="105">
        <f>+L33*C33</f>
        <v>10000</v>
      </c>
      <c r="O33" s="106"/>
      <c r="P33" s="107">
        <f>+N33/$L$6</f>
        <v>9.0694721567204789E-3</v>
      </c>
      <c r="Q33" s="108"/>
      <c r="R33" s="98"/>
      <c r="S33" s="109">
        <f>+P33</f>
        <v>9.0694721567204789E-3</v>
      </c>
    </row>
    <row r="34" spans="1:24" s="55" customFormat="1" ht="14.25" customHeight="1" thickTop="1">
      <c r="A34" s="110"/>
      <c r="B34" s="37"/>
      <c r="C34" s="41" t="s">
        <v>16</v>
      </c>
      <c r="D34" s="50"/>
      <c r="E34" s="111">
        <f>$A$6/L34</f>
        <v>3.7520844913841023</v>
      </c>
      <c r="F34" s="41"/>
      <c r="G34" s="40">
        <f>SUM(G32:G33)</f>
        <v>19.75</v>
      </c>
      <c r="H34" s="44"/>
      <c r="I34" s="44"/>
      <c r="J34" s="43">
        <f>SUM(J32:J33)</f>
        <v>7995</v>
      </c>
      <c r="K34" s="43"/>
      <c r="L34" s="44">
        <f>SUM(L32:L33)</f>
        <v>143920</v>
      </c>
      <c r="M34" s="45"/>
      <c r="N34" s="40">
        <f>SUM(N32:N33)</f>
        <v>1102600</v>
      </c>
      <c r="O34" s="47"/>
      <c r="P34" s="48">
        <f>+P33+P32</f>
        <v>1</v>
      </c>
      <c r="Q34" s="49"/>
      <c r="R34" s="50"/>
      <c r="S34" s="79">
        <f>+S33+S32</f>
        <v>1.0000000000000002</v>
      </c>
    </row>
    <row r="35" spans="1:24" s="124" customFormat="1" ht="14.25" customHeight="1">
      <c r="A35" s="110"/>
      <c r="B35" s="112"/>
      <c r="C35" s="113"/>
      <c r="D35" s="114"/>
      <c r="E35" s="115"/>
      <c r="F35" s="113"/>
      <c r="G35" s="116"/>
      <c r="H35" s="117"/>
      <c r="I35" s="117"/>
      <c r="J35" s="118"/>
      <c r="K35" s="118"/>
      <c r="L35" s="118"/>
      <c r="M35" s="119"/>
      <c r="N35" s="120"/>
      <c r="O35" s="121"/>
      <c r="P35" s="122"/>
      <c r="Q35" s="122"/>
      <c r="R35" s="114"/>
      <c r="S35" s="123"/>
    </row>
    <row r="36" spans="1:24" s="124" customFormat="1" ht="14.25" customHeight="1">
      <c r="A36" s="127" t="s">
        <v>56</v>
      </c>
      <c r="B36" s="112"/>
      <c r="C36" s="113"/>
      <c r="D36" s="114"/>
      <c r="E36" s="115"/>
      <c r="F36" s="113"/>
      <c r="G36" s="116"/>
      <c r="H36" s="117"/>
      <c r="I36" s="117"/>
      <c r="J36" s="118"/>
      <c r="K36" s="118"/>
      <c r="L36" s="118"/>
      <c r="M36" s="119"/>
      <c r="N36" s="120"/>
      <c r="O36" s="121"/>
      <c r="P36" s="122"/>
      <c r="Q36" s="122"/>
      <c r="R36" s="114"/>
      <c r="S36" s="123"/>
    </row>
    <row r="37" spans="1:24" s="55" customFormat="1" ht="14.25" customHeight="1">
      <c r="A37" s="131" t="s">
        <v>19</v>
      </c>
      <c r="B37" s="132" t="s">
        <v>35</v>
      </c>
      <c r="C37" s="50"/>
      <c r="D37" s="50"/>
      <c r="E37" s="40"/>
      <c r="F37" s="41"/>
      <c r="G37" s="133"/>
      <c r="H37" s="44"/>
      <c r="I37" s="44"/>
      <c r="J37" s="43"/>
      <c r="K37" s="43"/>
      <c r="L37" s="43"/>
      <c r="M37" s="45"/>
      <c r="N37" s="46"/>
      <c r="O37" s="47"/>
      <c r="P37" s="49"/>
      <c r="Q37" s="49"/>
      <c r="R37" s="50"/>
      <c r="S37" s="51"/>
    </row>
    <row r="38" spans="1:24" s="55" customFormat="1" ht="14.25" customHeight="1">
      <c r="A38" s="131" t="s">
        <v>28</v>
      </c>
      <c r="B38" s="132" t="s">
        <v>32</v>
      </c>
      <c r="C38" s="50"/>
      <c r="D38" s="50"/>
      <c r="E38" s="40"/>
      <c r="F38" s="41"/>
      <c r="G38" s="134"/>
      <c r="H38" s="44"/>
      <c r="I38" s="44"/>
      <c r="J38" s="43"/>
      <c r="K38" s="43"/>
      <c r="L38" s="45"/>
      <c r="M38" s="45"/>
      <c r="N38" s="43"/>
      <c r="O38" s="47"/>
      <c r="P38" s="135"/>
      <c r="Q38" s="135"/>
      <c r="R38" s="50"/>
      <c r="S38" s="51"/>
    </row>
    <row r="39" spans="1:24" s="55" customFormat="1" ht="14.25" customHeight="1">
      <c r="A39" s="131" t="s">
        <v>17</v>
      </c>
      <c r="B39" s="132" t="s">
        <v>20</v>
      </c>
      <c r="C39" s="50"/>
      <c r="D39" s="50"/>
      <c r="E39" s="40"/>
      <c r="F39" s="41"/>
      <c r="G39" s="134"/>
      <c r="H39" s="44"/>
      <c r="I39" s="44"/>
      <c r="J39" s="43"/>
      <c r="K39" s="43"/>
      <c r="L39" s="45"/>
      <c r="M39" s="45"/>
      <c r="N39" s="43"/>
      <c r="O39" s="47"/>
      <c r="P39" s="135"/>
      <c r="Q39" s="135"/>
      <c r="R39" s="50"/>
      <c r="S39" s="51"/>
    </row>
    <row r="40" spans="1:24" s="55" customFormat="1" ht="14.25" customHeight="1">
      <c r="A40" s="131"/>
      <c r="B40" s="132"/>
      <c r="C40" s="50"/>
      <c r="D40" s="50"/>
      <c r="E40" s="40"/>
      <c r="F40" s="50"/>
      <c r="G40" s="50"/>
      <c r="H40" s="50"/>
      <c r="I40" s="50"/>
      <c r="J40" s="50"/>
      <c r="K40" s="43"/>
      <c r="L40" s="50"/>
      <c r="M40" s="50"/>
      <c r="N40" s="136"/>
      <c r="O40" s="39"/>
      <c r="P40" s="137"/>
      <c r="Q40" s="138"/>
      <c r="R40" s="139"/>
      <c r="S40" s="140"/>
      <c r="T40" s="141"/>
      <c r="U40" s="141"/>
      <c r="V40" s="141"/>
      <c r="W40" s="141"/>
      <c r="X40" s="142">
        <v>21081.599999999999</v>
      </c>
    </row>
    <row r="41" spans="1:24" s="55" customFormat="1" ht="14.25" customHeight="1">
      <c r="A41" s="131"/>
      <c r="B41" s="132"/>
      <c r="C41" s="50"/>
      <c r="D41" s="50"/>
      <c r="E41" s="182" t="s">
        <v>34</v>
      </c>
      <c r="F41" s="183"/>
      <c r="G41" s="183"/>
      <c r="H41" s="183"/>
      <c r="I41" s="183"/>
      <c r="J41" s="183"/>
      <c r="K41" s="183"/>
      <c r="L41" s="184"/>
      <c r="M41" s="43"/>
      <c r="N41" s="45"/>
      <c r="O41" s="139"/>
      <c r="P41" s="143"/>
      <c r="Q41" s="138"/>
      <c r="R41" s="139"/>
      <c r="S41" s="144"/>
      <c r="T41" s="141"/>
      <c r="U41" s="141"/>
      <c r="V41" s="141"/>
      <c r="W41" s="141"/>
      <c r="X41" s="142">
        <v>537.6</v>
      </c>
    </row>
    <row r="42" spans="1:24" s="55" customFormat="1" ht="14.25" customHeight="1">
      <c r="A42" s="131"/>
      <c r="B42" s="132"/>
      <c r="C42" s="145"/>
      <c r="D42" s="50"/>
      <c r="E42" s="146">
        <v>3</v>
      </c>
      <c r="F42" s="87" t="s">
        <v>18</v>
      </c>
      <c r="G42" s="147">
        <f>$A$6/SUM(L11:L12)</f>
        <v>10.714285714285714</v>
      </c>
      <c r="H42" s="87"/>
      <c r="I42" s="88"/>
      <c r="J42" s="148">
        <v>40</v>
      </c>
      <c r="K42" s="87" t="s">
        <v>18</v>
      </c>
      <c r="L42" s="149">
        <f>$A$6/SUM(L25:L26)</f>
        <v>750</v>
      </c>
      <c r="M42" s="41"/>
      <c r="N42" s="45"/>
      <c r="O42" s="150"/>
      <c r="P42" s="151"/>
      <c r="Q42" s="138"/>
      <c r="R42" s="139"/>
      <c r="S42" s="144"/>
      <c r="T42" s="141"/>
      <c r="U42" s="141"/>
      <c r="V42" s="141"/>
      <c r="W42" s="141"/>
      <c r="X42" s="142">
        <v>562</v>
      </c>
    </row>
    <row r="43" spans="1:24" s="55" customFormat="1" ht="14.25" customHeight="1">
      <c r="A43" s="131"/>
      <c r="B43" s="132"/>
      <c r="C43" s="50"/>
      <c r="D43" s="50"/>
      <c r="E43" s="152">
        <v>5</v>
      </c>
      <c r="F43" s="44" t="s">
        <v>18</v>
      </c>
      <c r="G43" s="153">
        <f>$A$6/SUM(L13:L15)</f>
        <v>15.789473684210526</v>
      </c>
      <c r="H43" s="44"/>
      <c r="I43" s="43"/>
      <c r="J43" s="154">
        <v>50</v>
      </c>
      <c r="K43" s="44" t="s">
        <v>18</v>
      </c>
      <c r="L43" s="155">
        <f>$A$6/SUM(L27)</f>
        <v>1153.8461538461538</v>
      </c>
      <c r="M43" s="154"/>
      <c r="N43" s="50"/>
      <c r="O43" s="150"/>
      <c r="P43" s="151"/>
      <c r="Q43" s="138"/>
      <c r="R43" s="139"/>
      <c r="S43" s="144"/>
      <c r="T43" s="141"/>
      <c r="U43" s="141"/>
      <c r="V43" s="141"/>
      <c r="W43" s="141"/>
      <c r="X43" s="142">
        <v>22181.200000000001</v>
      </c>
    </row>
    <row r="44" spans="1:24" s="55" customFormat="1" ht="14.25" customHeight="1">
      <c r="A44" s="131"/>
      <c r="B44" s="132"/>
      <c r="C44" s="50"/>
      <c r="D44" s="50"/>
      <c r="E44" s="152">
        <v>8</v>
      </c>
      <c r="F44" s="44" t="s">
        <v>18</v>
      </c>
      <c r="G44" s="153">
        <f>$A$6/SUM(L16:L17)</f>
        <v>25</v>
      </c>
      <c r="H44" s="44"/>
      <c r="I44" s="43"/>
      <c r="J44" s="154">
        <v>60</v>
      </c>
      <c r="K44" s="44" t="s">
        <v>18</v>
      </c>
      <c r="L44" s="155">
        <f>$A$6/SUM(L28)</f>
        <v>2000</v>
      </c>
      <c r="M44" s="154"/>
      <c r="N44" s="50"/>
      <c r="O44" s="150"/>
      <c r="P44" s="151"/>
      <c r="Q44" s="138"/>
      <c r="R44" s="139"/>
      <c r="S44" s="144"/>
      <c r="T44" s="141"/>
      <c r="U44" s="141"/>
      <c r="V44" s="141"/>
      <c r="W44" s="141"/>
      <c r="X44" s="142"/>
    </row>
    <row r="45" spans="1:24" s="55" customFormat="1" ht="14.25" customHeight="1">
      <c r="A45" s="131"/>
      <c r="B45" s="132"/>
      <c r="C45" s="50"/>
      <c r="D45" s="50"/>
      <c r="E45" s="152">
        <v>10</v>
      </c>
      <c r="F45" s="44" t="s">
        <v>18</v>
      </c>
      <c r="G45" s="153">
        <f>$A$6/SUM(L18:L20)</f>
        <v>21.428571428571427</v>
      </c>
      <c r="H45" s="44"/>
      <c r="I45" s="43"/>
      <c r="J45" s="154">
        <v>100</v>
      </c>
      <c r="K45" s="44" t="s">
        <v>18</v>
      </c>
      <c r="L45" s="155">
        <f>$A$6/SUM(L29:L29)</f>
        <v>2142.8571428571427</v>
      </c>
      <c r="M45" s="45"/>
      <c r="N45" s="154"/>
      <c r="O45" s="43"/>
      <c r="P45" s="156"/>
      <c r="Q45" s="135"/>
      <c r="R45" s="50"/>
      <c r="S45" s="51"/>
    </row>
    <row r="46" spans="1:24" s="55" customFormat="1" ht="14.25" customHeight="1">
      <c r="A46" s="131"/>
      <c r="B46" s="132"/>
      <c r="C46" s="50"/>
      <c r="D46" s="50"/>
      <c r="E46" s="157">
        <v>20</v>
      </c>
      <c r="F46" s="44" t="s">
        <v>18</v>
      </c>
      <c r="G46" s="153">
        <f>$A$6/SUM(L21:L24)</f>
        <v>50</v>
      </c>
      <c r="H46" s="44"/>
      <c r="I46" s="43"/>
      <c r="J46" s="154">
        <v>1000</v>
      </c>
      <c r="K46" s="44" t="s">
        <v>18</v>
      </c>
      <c r="L46" s="155">
        <f>$A$6/SUM(L30)</f>
        <v>90000</v>
      </c>
      <c r="M46" s="45"/>
      <c r="N46" s="43"/>
      <c r="O46" s="47"/>
      <c r="P46" s="135"/>
      <c r="Q46" s="135"/>
      <c r="R46" s="50"/>
      <c r="S46" s="51"/>
    </row>
    <row r="47" spans="1:24" s="55" customFormat="1" ht="14.25" customHeight="1">
      <c r="A47" s="131"/>
      <c r="B47" s="132"/>
      <c r="C47" s="50"/>
      <c r="D47" s="50"/>
      <c r="E47" s="158"/>
      <c r="F47" s="159"/>
      <c r="G47" s="159"/>
      <c r="H47" s="160"/>
      <c r="I47" s="161"/>
      <c r="J47" s="162">
        <v>10000</v>
      </c>
      <c r="K47" s="160" t="s">
        <v>18</v>
      </c>
      <c r="L47" s="163">
        <f>$A$6/SUM(L31)</f>
        <v>180000</v>
      </c>
      <c r="M47" s="45"/>
      <c r="N47" s="43"/>
      <c r="O47" s="47"/>
      <c r="P47" s="135"/>
      <c r="Q47" s="135"/>
      <c r="R47" s="50"/>
      <c r="S47" s="51"/>
    </row>
    <row r="48" spans="1:24" s="55" customFormat="1" ht="14.25" customHeight="1">
      <c r="A48" s="131"/>
      <c r="B48" s="132"/>
      <c r="C48" s="50"/>
      <c r="D48" s="50"/>
      <c r="E48" s="164"/>
      <c r="F48" s="50"/>
      <c r="G48" s="50"/>
      <c r="H48" s="44"/>
      <c r="I48" s="43"/>
      <c r="J48" s="50"/>
      <c r="K48" s="50"/>
      <c r="L48" s="50"/>
      <c r="M48" s="45"/>
      <c r="N48" s="43"/>
      <c r="O48" s="47"/>
      <c r="P48" s="135"/>
      <c r="Q48" s="135"/>
      <c r="R48" s="50"/>
      <c r="S48" s="51"/>
    </row>
    <row r="49" spans="1:26" s="50" customFormat="1" ht="14.25" customHeight="1">
      <c r="A49" s="165"/>
      <c r="B49" s="166"/>
      <c r="C49" s="167" t="s">
        <v>8</v>
      </c>
      <c r="D49" s="159"/>
      <c r="E49" s="159"/>
      <c r="F49" s="167" t="s">
        <v>21</v>
      </c>
      <c r="G49" s="159"/>
      <c r="H49" s="159"/>
      <c r="I49" s="159"/>
      <c r="J49" s="159"/>
      <c r="K49" s="167" t="s">
        <v>22</v>
      </c>
      <c r="L49" s="159"/>
      <c r="M49" s="159"/>
      <c r="N49" s="159"/>
      <c r="O49" s="167" t="s">
        <v>23</v>
      </c>
      <c r="P49" s="159"/>
      <c r="Q49" s="159"/>
      <c r="R49" s="167" t="s">
        <v>24</v>
      </c>
      <c r="S49" s="168"/>
      <c r="U49" s="42"/>
      <c r="V49" s="49"/>
      <c r="Z49" s="40"/>
    </row>
    <row r="50" spans="1:26" s="55" customFormat="1" ht="12.75" customHeight="1">
      <c r="A50" s="36" t="str">
        <f>A11</f>
        <v>$3 (GAME 1)</v>
      </c>
      <c r="B50" s="37"/>
      <c r="C50" s="38">
        <f t="shared" ref="C50:C63" si="5">C11</f>
        <v>3</v>
      </c>
      <c r="D50" s="50"/>
      <c r="E50" s="43">
        <v>5</v>
      </c>
      <c r="F50" s="42" t="s">
        <v>18</v>
      </c>
      <c r="G50" s="39">
        <f t="shared" ref="G50:G63" si="6">E50*C50</f>
        <v>15</v>
      </c>
      <c r="H50" s="50"/>
      <c r="I50" s="50"/>
      <c r="J50" s="43">
        <v>5</v>
      </c>
      <c r="K50" s="42" t="s">
        <v>18</v>
      </c>
      <c r="L50" s="39">
        <f t="shared" ref="L50:L63" si="7">J50*C50</f>
        <v>15</v>
      </c>
      <c r="M50" s="50"/>
      <c r="N50" s="43">
        <v>5</v>
      </c>
      <c r="O50" s="42" t="s">
        <v>18</v>
      </c>
      <c r="P50" s="39">
        <f t="shared" ref="P50:P63" si="8">N50*C50</f>
        <v>15</v>
      </c>
      <c r="Q50" s="43">
        <v>5</v>
      </c>
      <c r="R50" s="42" t="s">
        <v>18</v>
      </c>
      <c r="S50" s="169">
        <f t="shared" ref="S50:S63" si="9">Q50*C50</f>
        <v>15</v>
      </c>
      <c r="T50" s="52">
        <f t="shared" ref="T50:T63" si="10">(E50+J50+N50+Q50)*($J$9/$G$9*$L$9)/4</f>
        <v>36000</v>
      </c>
      <c r="U50" s="52">
        <f>L11</f>
        <v>36000</v>
      </c>
      <c r="V50" s="53"/>
      <c r="W50" s="54">
        <f>T50-U50</f>
        <v>0</v>
      </c>
      <c r="Z50" s="40"/>
    </row>
    <row r="51" spans="1:26" s="55" customFormat="1" ht="12.75" customHeight="1">
      <c r="A51" s="36" t="str">
        <f t="shared" ref="A51:A63" si="11">A12</f>
        <v>$3 (GAME 2)</v>
      </c>
      <c r="B51" s="37"/>
      <c r="C51" s="38">
        <f t="shared" si="5"/>
        <v>3</v>
      </c>
      <c r="D51" s="50"/>
      <c r="E51" s="43">
        <v>2</v>
      </c>
      <c r="F51" s="42" t="s">
        <v>18</v>
      </c>
      <c r="G51" s="39">
        <f t="shared" si="6"/>
        <v>6</v>
      </c>
      <c r="H51" s="50"/>
      <c r="I51" s="50"/>
      <c r="J51" s="43">
        <v>2</v>
      </c>
      <c r="K51" s="42" t="s">
        <v>18</v>
      </c>
      <c r="L51" s="39">
        <f t="shared" si="7"/>
        <v>6</v>
      </c>
      <c r="M51" s="50"/>
      <c r="N51" s="43">
        <v>2</v>
      </c>
      <c r="O51" s="42" t="s">
        <v>18</v>
      </c>
      <c r="P51" s="39">
        <f t="shared" si="8"/>
        <v>6</v>
      </c>
      <c r="Q51" s="43">
        <v>2</v>
      </c>
      <c r="R51" s="42" t="s">
        <v>18</v>
      </c>
      <c r="S51" s="169">
        <f t="shared" si="9"/>
        <v>6</v>
      </c>
      <c r="T51" s="52">
        <f t="shared" si="10"/>
        <v>14400</v>
      </c>
      <c r="U51" s="52">
        <f t="shared" ref="U51:U63" si="12">L12</f>
        <v>14400</v>
      </c>
      <c r="V51" s="53"/>
      <c r="W51" s="54">
        <f t="shared" ref="W51:W63" si="13">T51-U51</f>
        <v>0</v>
      </c>
      <c r="Z51" s="40"/>
    </row>
    <row r="52" spans="1:26" s="55" customFormat="1" ht="12.75" customHeight="1">
      <c r="A52" s="36" t="str">
        <f t="shared" si="11"/>
        <v>$5 (GAME 1)</v>
      </c>
      <c r="B52" s="37"/>
      <c r="C52" s="38">
        <f t="shared" si="5"/>
        <v>5</v>
      </c>
      <c r="D52" s="50"/>
      <c r="E52" s="43">
        <v>1</v>
      </c>
      <c r="F52" s="42" t="s">
        <v>18</v>
      </c>
      <c r="G52" s="39">
        <f t="shared" si="6"/>
        <v>5</v>
      </c>
      <c r="H52" s="50"/>
      <c r="I52" s="50"/>
      <c r="J52" s="43">
        <v>1</v>
      </c>
      <c r="K52" s="42" t="s">
        <v>18</v>
      </c>
      <c r="L52" s="39">
        <f t="shared" si="7"/>
        <v>5</v>
      </c>
      <c r="M52" s="50"/>
      <c r="N52" s="43">
        <v>1</v>
      </c>
      <c r="O52" s="42" t="s">
        <v>18</v>
      </c>
      <c r="P52" s="39">
        <f t="shared" si="8"/>
        <v>5</v>
      </c>
      <c r="Q52" s="43">
        <v>3</v>
      </c>
      <c r="R52" s="42" t="s">
        <v>18</v>
      </c>
      <c r="S52" s="169">
        <f t="shared" si="9"/>
        <v>15</v>
      </c>
      <c r="T52" s="52">
        <f t="shared" si="10"/>
        <v>10800</v>
      </c>
      <c r="U52" s="52">
        <f t="shared" si="12"/>
        <v>10800</v>
      </c>
      <c r="V52" s="53"/>
      <c r="W52" s="54">
        <f t="shared" si="13"/>
        <v>0</v>
      </c>
      <c r="Z52" s="40"/>
    </row>
    <row r="53" spans="1:26" s="55" customFormat="1" ht="12.75" customHeight="1">
      <c r="A53" s="36" t="str">
        <f t="shared" si="11"/>
        <v>$5 (GAME 2)</v>
      </c>
      <c r="B53" s="37"/>
      <c r="C53" s="38">
        <f t="shared" si="5"/>
        <v>5</v>
      </c>
      <c r="D53" s="50"/>
      <c r="E53" s="43">
        <v>1</v>
      </c>
      <c r="F53" s="42" t="s">
        <v>18</v>
      </c>
      <c r="G53" s="39">
        <f t="shared" si="6"/>
        <v>5</v>
      </c>
      <c r="H53" s="50"/>
      <c r="I53" s="50"/>
      <c r="J53" s="43">
        <v>0</v>
      </c>
      <c r="K53" s="42" t="s">
        <v>18</v>
      </c>
      <c r="L53" s="39">
        <f t="shared" si="7"/>
        <v>0</v>
      </c>
      <c r="M53" s="50"/>
      <c r="N53" s="43">
        <v>2</v>
      </c>
      <c r="O53" s="42" t="s">
        <v>18</v>
      </c>
      <c r="P53" s="39">
        <f t="shared" si="8"/>
        <v>10</v>
      </c>
      <c r="Q53" s="43">
        <v>4</v>
      </c>
      <c r="R53" s="42" t="s">
        <v>18</v>
      </c>
      <c r="S53" s="169">
        <f t="shared" si="9"/>
        <v>20</v>
      </c>
      <c r="T53" s="52">
        <f t="shared" si="10"/>
        <v>12600</v>
      </c>
      <c r="U53" s="52">
        <f t="shared" si="12"/>
        <v>12600</v>
      </c>
      <c r="V53" s="53"/>
      <c r="W53" s="54">
        <f t="shared" si="13"/>
        <v>0</v>
      </c>
      <c r="Z53" s="40"/>
    </row>
    <row r="54" spans="1:26" s="55" customFormat="1" ht="12.75" customHeight="1">
      <c r="A54" s="36" t="str">
        <f t="shared" si="11"/>
        <v>$5 (HAPPY FACE)</v>
      </c>
      <c r="B54" s="37"/>
      <c r="C54" s="38">
        <f t="shared" si="5"/>
        <v>5</v>
      </c>
      <c r="D54" s="50"/>
      <c r="E54" s="43">
        <v>2</v>
      </c>
      <c r="F54" s="42" t="s">
        <v>18</v>
      </c>
      <c r="G54" s="39">
        <f t="shared" si="6"/>
        <v>10</v>
      </c>
      <c r="H54" s="50"/>
      <c r="I54" s="50"/>
      <c r="J54" s="43">
        <v>3</v>
      </c>
      <c r="K54" s="42" t="s">
        <v>18</v>
      </c>
      <c r="L54" s="39">
        <f t="shared" si="7"/>
        <v>15</v>
      </c>
      <c r="M54" s="50"/>
      <c r="N54" s="43">
        <v>1</v>
      </c>
      <c r="O54" s="42" t="s">
        <v>18</v>
      </c>
      <c r="P54" s="39">
        <f t="shared" si="8"/>
        <v>5</v>
      </c>
      <c r="Q54" s="43">
        <v>0</v>
      </c>
      <c r="R54" s="42" t="s">
        <v>18</v>
      </c>
      <c r="S54" s="169">
        <f t="shared" si="9"/>
        <v>0</v>
      </c>
      <c r="T54" s="52">
        <f t="shared" si="10"/>
        <v>10800</v>
      </c>
      <c r="U54" s="52">
        <f t="shared" si="12"/>
        <v>10800</v>
      </c>
      <c r="V54" s="53"/>
      <c r="W54" s="54">
        <f t="shared" si="13"/>
        <v>0</v>
      </c>
    </row>
    <row r="55" spans="1:26" s="55" customFormat="1" ht="12.75" customHeight="1">
      <c r="A55" s="36" t="str">
        <f t="shared" si="11"/>
        <v>$3 (GAME 1) + $5 (GAME 2)</v>
      </c>
      <c r="B55" s="37"/>
      <c r="C55" s="38">
        <f t="shared" si="5"/>
        <v>8</v>
      </c>
      <c r="D55" s="50"/>
      <c r="E55" s="43">
        <v>1</v>
      </c>
      <c r="F55" s="42" t="s">
        <v>18</v>
      </c>
      <c r="G55" s="39">
        <f t="shared" si="6"/>
        <v>8</v>
      </c>
      <c r="H55" s="50"/>
      <c r="I55" s="50"/>
      <c r="J55" s="43">
        <v>1</v>
      </c>
      <c r="K55" s="42" t="s">
        <v>18</v>
      </c>
      <c r="L55" s="39">
        <f t="shared" si="7"/>
        <v>8</v>
      </c>
      <c r="M55" s="50"/>
      <c r="N55" s="43">
        <v>1</v>
      </c>
      <c r="O55" s="42" t="s">
        <v>18</v>
      </c>
      <c r="P55" s="39">
        <f t="shared" si="8"/>
        <v>8</v>
      </c>
      <c r="Q55" s="43">
        <v>1</v>
      </c>
      <c r="R55" s="42" t="s">
        <v>18</v>
      </c>
      <c r="S55" s="169">
        <f t="shared" si="9"/>
        <v>8</v>
      </c>
      <c r="T55" s="52">
        <f t="shared" si="10"/>
        <v>7200</v>
      </c>
      <c r="U55" s="52">
        <f t="shared" si="12"/>
        <v>7200</v>
      </c>
      <c r="V55" s="53"/>
      <c r="W55" s="54">
        <f t="shared" si="13"/>
        <v>0</v>
      </c>
    </row>
    <row r="56" spans="1:26" s="55" customFormat="1" ht="14.25" customHeight="1">
      <c r="A56" s="36" t="str">
        <f t="shared" si="11"/>
        <v>$3 (GAME 2) + $5 (HAPPY FACE)</v>
      </c>
      <c r="B56" s="37"/>
      <c r="C56" s="38">
        <f t="shared" si="5"/>
        <v>8</v>
      </c>
      <c r="D56" s="50"/>
      <c r="E56" s="50">
        <v>2</v>
      </c>
      <c r="F56" s="42" t="s">
        <v>18</v>
      </c>
      <c r="G56" s="39">
        <f t="shared" si="6"/>
        <v>16</v>
      </c>
      <c r="H56" s="50"/>
      <c r="I56" s="50"/>
      <c r="J56" s="50">
        <v>2</v>
      </c>
      <c r="K56" s="42" t="s">
        <v>18</v>
      </c>
      <c r="L56" s="39">
        <f t="shared" si="7"/>
        <v>16</v>
      </c>
      <c r="M56" s="50"/>
      <c r="N56" s="50">
        <v>2</v>
      </c>
      <c r="O56" s="42" t="s">
        <v>18</v>
      </c>
      <c r="P56" s="39">
        <f t="shared" si="8"/>
        <v>16</v>
      </c>
      <c r="Q56" s="50">
        <v>2</v>
      </c>
      <c r="R56" s="42" t="s">
        <v>18</v>
      </c>
      <c r="S56" s="169">
        <f t="shared" si="9"/>
        <v>16</v>
      </c>
      <c r="T56" s="52">
        <f t="shared" si="10"/>
        <v>14400</v>
      </c>
      <c r="U56" s="52">
        <f t="shared" si="12"/>
        <v>14400</v>
      </c>
      <c r="W56" s="54">
        <f t="shared" si="13"/>
        <v>0</v>
      </c>
    </row>
    <row r="57" spans="1:26" s="55" customFormat="1" ht="14.25" customHeight="1">
      <c r="A57" s="36" t="str">
        <f t="shared" si="11"/>
        <v>$10 (GAME 1)</v>
      </c>
      <c r="B57" s="37"/>
      <c r="C57" s="38">
        <f t="shared" si="5"/>
        <v>10</v>
      </c>
      <c r="D57" s="50"/>
      <c r="E57" s="50">
        <v>1</v>
      </c>
      <c r="F57" s="42" t="s">
        <v>18</v>
      </c>
      <c r="G57" s="39">
        <f t="shared" si="6"/>
        <v>10</v>
      </c>
      <c r="H57" s="50"/>
      <c r="I57" s="50"/>
      <c r="J57" s="50">
        <v>0</v>
      </c>
      <c r="K57" s="42" t="s">
        <v>18</v>
      </c>
      <c r="L57" s="39">
        <f t="shared" si="7"/>
        <v>0</v>
      </c>
      <c r="M57" s="50"/>
      <c r="N57" s="50">
        <v>3</v>
      </c>
      <c r="O57" s="42" t="s">
        <v>18</v>
      </c>
      <c r="P57" s="39">
        <f t="shared" si="8"/>
        <v>30</v>
      </c>
      <c r="Q57" s="50">
        <v>0</v>
      </c>
      <c r="R57" s="42" t="s">
        <v>18</v>
      </c>
      <c r="S57" s="169">
        <f t="shared" si="9"/>
        <v>0</v>
      </c>
      <c r="T57" s="52">
        <f t="shared" si="10"/>
        <v>7200</v>
      </c>
      <c r="U57" s="52">
        <f t="shared" si="12"/>
        <v>7200</v>
      </c>
      <c r="W57" s="54">
        <f t="shared" si="13"/>
        <v>0</v>
      </c>
    </row>
    <row r="58" spans="1:26" s="55" customFormat="1" ht="14.25" customHeight="1">
      <c r="A58" s="36" t="str">
        <f t="shared" si="11"/>
        <v>$10 (GAME 2)</v>
      </c>
      <c r="B58" s="37"/>
      <c r="C58" s="38">
        <f t="shared" si="5"/>
        <v>10</v>
      </c>
      <c r="D58" s="50"/>
      <c r="E58" s="50">
        <v>0</v>
      </c>
      <c r="F58" s="42" t="s">
        <v>18</v>
      </c>
      <c r="G58" s="39">
        <f t="shared" si="6"/>
        <v>0</v>
      </c>
      <c r="H58" s="50"/>
      <c r="I58" s="50"/>
      <c r="J58" s="50">
        <v>1</v>
      </c>
      <c r="K58" s="42" t="s">
        <v>18</v>
      </c>
      <c r="L58" s="39">
        <f t="shared" si="7"/>
        <v>10</v>
      </c>
      <c r="M58" s="50"/>
      <c r="N58" s="50">
        <v>2</v>
      </c>
      <c r="O58" s="42" t="s">
        <v>18</v>
      </c>
      <c r="P58" s="39">
        <f t="shared" si="8"/>
        <v>20</v>
      </c>
      <c r="Q58" s="50">
        <v>1</v>
      </c>
      <c r="R58" s="42" t="s">
        <v>18</v>
      </c>
      <c r="S58" s="169">
        <f t="shared" si="9"/>
        <v>10</v>
      </c>
      <c r="T58" s="52">
        <f t="shared" si="10"/>
        <v>7200</v>
      </c>
      <c r="U58" s="52">
        <f t="shared" si="12"/>
        <v>7200</v>
      </c>
      <c r="W58" s="54">
        <f t="shared" si="13"/>
        <v>0</v>
      </c>
    </row>
    <row r="59" spans="1:26" s="55" customFormat="1" ht="14.25" customHeight="1">
      <c r="A59" s="36" t="str">
        <f t="shared" si="11"/>
        <v>$5 (GAME 1) + $5 (HAPPY FACE)</v>
      </c>
      <c r="B59" s="37"/>
      <c r="C59" s="38">
        <f t="shared" si="5"/>
        <v>10</v>
      </c>
      <c r="D59" s="50"/>
      <c r="E59" s="50">
        <v>2</v>
      </c>
      <c r="F59" s="42" t="s">
        <v>18</v>
      </c>
      <c r="G59" s="39">
        <f t="shared" si="6"/>
        <v>20</v>
      </c>
      <c r="H59" s="50"/>
      <c r="I59" s="50"/>
      <c r="J59" s="50">
        <v>2</v>
      </c>
      <c r="K59" s="42" t="s">
        <v>18</v>
      </c>
      <c r="L59" s="39">
        <f t="shared" si="7"/>
        <v>20</v>
      </c>
      <c r="M59" s="50"/>
      <c r="N59" s="50">
        <v>0</v>
      </c>
      <c r="O59" s="42" t="s">
        <v>18</v>
      </c>
      <c r="P59" s="39">
        <f t="shared" si="8"/>
        <v>0</v>
      </c>
      <c r="Q59" s="50">
        <v>2</v>
      </c>
      <c r="R59" s="42" t="s">
        <v>18</v>
      </c>
      <c r="S59" s="169">
        <f t="shared" si="9"/>
        <v>20</v>
      </c>
      <c r="T59" s="52">
        <f t="shared" si="10"/>
        <v>10800</v>
      </c>
      <c r="U59" s="52">
        <f t="shared" si="12"/>
        <v>10800</v>
      </c>
      <c r="W59" s="54">
        <f t="shared" si="13"/>
        <v>0</v>
      </c>
    </row>
    <row r="60" spans="1:26" s="55" customFormat="1" ht="14.25" customHeight="1">
      <c r="A60" s="36" t="str">
        <f t="shared" si="11"/>
        <v>$20 (GAME 1)</v>
      </c>
      <c r="B60" s="37"/>
      <c r="C60" s="38">
        <f t="shared" si="5"/>
        <v>20</v>
      </c>
      <c r="D60" s="50"/>
      <c r="E60" s="50">
        <v>0</v>
      </c>
      <c r="F60" s="42" t="s">
        <v>18</v>
      </c>
      <c r="G60" s="39">
        <f t="shared" si="6"/>
        <v>0</v>
      </c>
      <c r="H60" s="50"/>
      <c r="I60" s="50"/>
      <c r="J60" s="50">
        <v>1</v>
      </c>
      <c r="K60" s="42" t="s">
        <v>18</v>
      </c>
      <c r="L60" s="39">
        <f t="shared" si="7"/>
        <v>20</v>
      </c>
      <c r="M60" s="50"/>
      <c r="N60" s="50">
        <v>0</v>
      </c>
      <c r="O60" s="42" t="s">
        <v>18</v>
      </c>
      <c r="P60" s="39">
        <f t="shared" si="8"/>
        <v>0</v>
      </c>
      <c r="Q60" s="50">
        <v>0</v>
      </c>
      <c r="R60" s="42" t="s">
        <v>18</v>
      </c>
      <c r="S60" s="169">
        <f t="shared" si="9"/>
        <v>0</v>
      </c>
      <c r="T60" s="52">
        <f t="shared" si="10"/>
        <v>1800</v>
      </c>
      <c r="U60" s="52">
        <f t="shared" si="12"/>
        <v>1800</v>
      </c>
      <c r="W60" s="54">
        <f t="shared" si="13"/>
        <v>0</v>
      </c>
    </row>
    <row r="61" spans="1:26" s="55" customFormat="1" ht="14.25" customHeight="1">
      <c r="A61" s="36" t="str">
        <f t="shared" si="11"/>
        <v>$20 (GAME 2)</v>
      </c>
      <c r="B61" s="37"/>
      <c r="C61" s="38">
        <f t="shared" si="5"/>
        <v>20</v>
      </c>
      <c r="D61" s="50"/>
      <c r="E61" s="50">
        <v>1</v>
      </c>
      <c r="F61" s="42" t="s">
        <v>18</v>
      </c>
      <c r="G61" s="39">
        <f t="shared" si="6"/>
        <v>20</v>
      </c>
      <c r="H61" s="50"/>
      <c r="I61" s="50"/>
      <c r="J61" s="50">
        <v>0</v>
      </c>
      <c r="K61" s="42" t="s">
        <v>18</v>
      </c>
      <c r="L61" s="39">
        <f t="shared" si="7"/>
        <v>0</v>
      </c>
      <c r="M61" s="50"/>
      <c r="N61" s="50">
        <v>0</v>
      </c>
      <c r="O61" s="42" t="s">
        <v>18</v>
      </c>
      <c r="P61" s="39">
        <f t="shared" si="8"/>
        <v>0</v>
      </c>
      <c r="Q61" s="50">
        <v>1</v>
      </c>
      <c r="R61" s="42" t="s">
        <v>18</v>
      </c>
      <c r="S61" s="169">
        <f t="shared" si="9"/>
        <v>20</v>
      </c>
      <c r="T61" s="52">
        <f t="shared" si="10"/>
        <v>3600</v>
      </c>
      <c r="U61" s="52">
        <f t="shared" si="12"/>
        <v>3600</v>
      </c>
      <c r="W61" s="54">
        <f t="shared" si="13"/>
        <v>0</v>
      </c>
    </row>
    <row r="62" spans="1:26" s="55" customFormat="1" ht="14.25" customHeight="1">
      <c r="A62" s="36" t="str">
        <f t="shared" si="11"/>
        <v>$10 (GAME 1) + $10 (GAME 2)</v>
      </c>
      <c r="B62" s="37"/>
      <c r="C62" s="38">
        <f t="shared" si="5"/>
        <v>20</v>
      </c>
      <c r="D62" s="50"/>
      <c r="E62" s="50">
        <v>1</v>
      </c>
      <c r="F62" s="42" t="s">
        <v>18</v>
      </c>
      <c r="G62" s="39">
        <f t="shared" si="6"/>
        <v>20</v>
      </c>
      <c r="H62" s="50"/>
      <c r="I62" s="50"/>
      <c r="J62" s="50">
        <v>0</v>
      </c>
      <c r="K62" s="42" t="s">
        <v>18</v>
      </c>
      <c r="L62" s="39">
        <f t="shared" si="7"/>
        <v>0</v>
      </c>
      <c r="M62" s="50"/>
      <c r="N62" s="50">
        <v>1</v>
      </c>
      <c r="O62" s="42" t="s">
        <v>18</v>
      </c>
      <c r="P62" s="39">
        <f t="shared" si="8"/>
        <v>20</v>
      </c>
      <c r="Q62" s="50">
        <v>0</v>
      </c>
      <c r="R62" s="42" t="s">
        <v>18</v>
      </c>
      <c r="S62" s="169">
        <f t="shared" si="9"/>
        <v>0</v>
      </c>
      <c r="T62" s="52">
        <f t="shared" si="10"/>
        <v>3600</v>
      </c>
      <c r="U62" s="52">
        <f t="shared" si="12"/>
        <v>3600</v>
      </c>
      <c r="W62" s="54">
        <f t="shared" si="13"/>
        <v>0</v>
      </c>
    </row>
    <row r="63" spans="1:26" s="55" customFormat="1" ht="14.25" customHeight="1">
      <c r="A63" s="170" t="str">
        <f t="shared" si="11"/>
        <v>$10 (GAME 2) + $5 (GAME 1) + $5 (HAPPY FACE)</v>
      </c>
      <c r="B63" s="166"/>
      <c r="C63" s="171">
        <f t="shared" si="5"/>
        <v>20</v>
      </c>
      <c r="D63" s="159"/>
      <c r="E63" s="159">
        <v>0</v>
      </c>
      <c r="F63" s="167" t="s">
        <v>18</v>
      </c>
      <c r="G63" s="172">
        <f t="shared" si="6"/>
        <v>0</v>
      </c>
      <c r="H63" s="159"/>
      <c r="I63" s="159"/>
      <c r="J63" s="159">
        <v>1</v>
      </c>
      <c r="K63" s="167" t="s">
        <v>18</v>
      </c>
      <c r="L63" s="172">
        <f t="shared" si="7"/>
        <v>20</v>
      </c>
      <c r="M63" s="159"/>
      <c r="N63" s="159">
        <v>0</v>
      </c>
      <c r="O63" s="167" t="s">
        <v>18</v>
      </c>
      <c r="P63" s="172">
        <f t="shared" si="8"/>
        <v>0</v>
      </c>
      <c r="Q63" s="159">
        <v>0</v>
      </c>
      <c r="R63" s="167" t="s">
        <v>18</v>
      </c>
      <c r="S63" s="173">
        <f t="shared" si="9"/>
        <v>0</v>
      </c>
      <c r="T63" s="52">
        <f t="shared" si="10"/>
        <v>1800</v>
      </c>
      <c r="U63" s="52">
        <f t="shared" si="12"/>
        <v>1800</v>
      </c>
      <c r="W63" s="54">
        <f t="shared" si="13"/>
        <v>0</v>
      </c>
    </row>
    <row r="64" spans="1:26" s="55" customFormat="1" ht="14.25" customHeight="1">
      <c r="A64" s="174" t="s">
        <v>38</v>
      </c>
      <c r="B64" s="37"/>
      <c r="C64" s="38"/>
      <c r="D64" s="50"/>
      <c r="E64" s="45">
        <f>SUM(E50:E63)</f>
        <v>19</v>
      </c>
      <c r="F64" s="42"/>
      <c r="G64" s="175">
        <f>SUM(G50:G63)</f>
        <v>135</v>
      </c>
      <c r="H64" s="50"/>
      <c r="I64" s="50"/>
      <c r="J64" s="45">
        <f>SUM(J50:J63)</f>
        <v>19</v>
      </c>
      <c r="K64" s="42"/>
      <c r="L64" s="175">
        <f>SUM(L50:L63)</f>
        <v>135</v>
      </c>
      <c r="M64" s="50"/>
      <c r="N64" s="45">
        <f>SUM(N50:N63)</f>
        <v>20</v>
      </c>
      <c r="O64" s="42"/>
      <c r="P64" s="175">
        <f>SUM(P50:P63)</f>
        <v>135</v>
      </c>
      <c r="Q64" s="45">
        <f>SUM(Q50:Q63)</f>
        <v>21</v>
      </c>
      <c r="R64" s="42"/>
      <c r="S64" s="176">
        <f>SUM(S50:S63)</f>
        <v>130</v>
      </c>
    </row>
    <row r="65" spans="1:20" s="55" customFormat="1" ht="14.25" customHeight="1" thickBot="1">
      <c r="A65" s="177"/>
      <c r="B65" s="178"/>
      <c r="C65" s="179"/>
      <c r="D65" s="179"/>
      <c r="E65" s="179"/>
      <c r="F65" s="179"/>
      <c r="G65" s="179"/>
      <c r="H65" s="179"/>
      <c r="I65" s="179"/>
      <c r="J65" s="179"/>
      <c r="K65" s="179"/>
      <c r="L65" s="179"/>
      <c r="M65" s="179"/>
      <c r="N65" s="179"/>
      <c r="O65" s="179"/>
      <c r="P65" s="179"/>
      <c r="Q65" s="179"/>
      <c r="R65" s="179"/>
      <c r="S65" s="180"/>
      <c r="T65" s="181">
        <f>(G64+L64+P64+S64)/4</f>
        <v>133.75</v>
      </c>
    </row>
  </sheetData>
  <mergeCells count="5">
    <mergeCell ref="E41:L41"/>
    <mergeCell ref="A1:S1"/>
    <mergeCell ref="A2:S2"/>
    <mergeCell ref="A3:S3"/>
    <mergeCell ref="A4:S4"/>
  </mergeCells>
  <phoneticPr fontId="0" type="noConversion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1519</vt:lpstr>
      <vt:lpstr>GLEPS</vt:lpstr>
      <vt:lpstr>'1519'!Print_Area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ann-marie.mears</cp:lastModifiedBy>
  <cp:lastPrinted>2015-08-20T12:59:51Z</cp:lastPrinted>
  <dcterms:created xsi:type="dcterms:W3CDTF">1998-07-22T12:50:39Z</dcterms:created>
  <dcterms:modified xsi:type="dcterms:W3CDTF">2018-12-31T19:09:44Z</dcterms:modified>
</cp:coreProperties>
</file>