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S:\VLC\VLC - Marketing &amp; Sales\INSTANT TICKETS\Prize Structures\"/>
    </mc:Choice>
  </mc:AlternateContent>
  <bookViews>
    <workbookView xWindow="0" yWindow="0" windowWidth="22920" windowHeight="10395" tabRatio="601" xr2:uid="{00000000-000D-0000-FFFF-FFFF00000000}"/>
  </bookViews>
  <sheets>
    <sheet name="1460" sheetId="1" r:id="rId1"/>
  </sheets>
  <definedNames>
    <definedName name="_xlnm.Print_Area" localSheetId="0">'1460'!$A$1:$R$43</definedName>
  </definedNames>
  <calcPr calcId="171027"/>
</workbook>
</file>

<file path=xl/calcChain.xml><?xml version="1.0" encoding="utf-8"?>
<calcChain xmlns="http://schemas.openxmlformats.org/spreadsheetml/2006/main">
  <c r="K30" i="1" l="1"/>
  <c r="S51" i="1" l="1"/>
  <c r="S52" i="1"/>
  <c r="S53" i="1"/>
  <c r="S54" i="1"/>
  <c r="S55" i="1"/>
  <c r="S56" i="1"/>
  <c r="S57" i="1"/>
  <c r="S58" i="1"/>
  <c r="S59" i="1"/>
  <c r="C51" i="1"/>
  <c r="C52" i="1"/>
  <c r="C53" i="1"/>
  <c r="C54" i="1"/>
  <c r="C55" i="1"/>
  <c r="C56" i="1"/>
  <c r="C57" i="1"/>
  <c r="C58" i="1"/>
  <c r="C59" i="1"/>
  <c r="C50" i="1"/>
  <c r="A51" i="1"/>
  <c r="A52" i="1"/>
  <c r="A53" i="1"/>
  <c r="A54" i="1"/>
  <c r="A55" i="1"/>
  <c r="A56" i="1"/>
  <c r="A57" i="1"/>
  <c r="A58" i="1"/>
  <c r="A59" i="1"/>
  <c r="A50" i="1"/>
  <c r="O52" i="1" l="1"/>
  <c r="I12" i="1"/>
  <c r="T51" i="1" s="1"/>
  <c r="V51" i="1" s="1"/>
  <c r="K41" i="1"/>
  <c r="G52" i="1" l="1"/>
  <c r="K52" i="1"/>
  <c r="R52" i="1"/>
  <c r="R59" i="1" l="1"/>
  <c r="O59" i="1"/>
  <c r="I17" i="1"/>
  <c r="T56" i="1" s="1"/>
  <c r="V56" i="1" s="1"/>
  <c r="G59" i="1" l="1"/>
  <c r="K59" i="1"/>
  <c r="P60" i="1"/>
  <c r="M60" i="1"/>
  <c r="I60" i="1"/>
  <c r="E60" i="1"/>
  <c r="I11" i="1"/>
  <c r="T50" i="1" s="1"/>
  <c r="I13" i="1"/>
  <c r="T52" i="1" s="1"/>
  <c r="V52" i="1" s="1"/>
  <c r="I14" i="1"/>
  <c r="T53" i="1" s="1"/>
  <c r="V53" i="1" s="1"/>
  <c r="I15" i="1"/>
  <c r="T54" i="1" s="1"/>
  <c r="V54" i="1" s="1"/>
  <c r="I16" i="1"/>
  <c r="T55" i="1" s="1"/>
  <c r="V55" i="1" s="1"/>
  <c r="I18" i="1"/>
  <c r="T57" i="1" s="1"/>
  <c r="V57" i="1" s="1"/>
  <c r="I19" i="1"/>
  <c r="T58" i="1" s="1"/>
  <c r="V58" i="1" s="1"/>
  <c r="I20" i="1"/>
  <c r="T59" i="1" s="1"/>
  <c r="V59" i="1" s="1"/>
  <c r="E30" i="1"/>
  <c r="E31" i="1"/>
  <c r="E32" i="1"/>
  <c r="E33" i="1"/>
  <c r="K42" i="1" l="1"/>
  <c r="M32" i="1"/>
  <c r="M31" i="1"/>
  <c r="O56" i="1" l="1"/>
  <c r="K57" i="1"/>
  <c r="G58" i="1"/>
  <c r="M30" i="1"/>
  <c r="M33" i="1"/>
  <c r="K56" i="1" l="1"/>
  <c r="G56" i="1"/>
  <c r="G57" i="1"/>
  <c r="R58" i="1"/>
  <c r="O58" i="1"/>
  <c r="R57" i="1"/>
  <c r="K58" i="1"/>
  <c r="O57" i="1"/>
  <c r="R56" i="1"/>
  <c r="I42" i="1" l="1"/>
  <c r="C35" i="1" l="1"/>
  <c r="G34" i="1" l="1"/>
  <c r="G36" i="1" s="1"/>
  <c r="E35" i="1"/>
  <c r="M35" i="1"/>
  <c r="R51" i="1"/>
  <c r="K53" i="1"/>
  <c r="K54" i="1"/>
  <c r="R55" i="1"/>
  <c r="G50" i="1"/>
  <c r="K9" i="1"/>
  <c r="K12" i="1" s="1"/>
  <c r="E40" i="1"/>
  <c r="E39" i="1"/>
  <c r="S50" i="1"/>
  <c r="G6" i="1"/>
  <c r="E12" i="1" l="1"/>
  <c r="M12" i="1"/>
  <c r="K28" i="1"/>
  <c r="K21" i="1"/>
  <c r="K29" i="1"/>
  <c r="E29" i="1" s="1"/>
  <c r="K22" i="1"/>
  <c r="K23" i="1"/>
  <c r="E23" i="1" s="1"/>
  <c r="K24" i="1"/>
  <c r="K25" i="1"/>
  <c r="E25" i="1" s="1"/>
  <c r="K26" i="1"/>
  <c r="E26" i="1" s="1"/>
  <c r="K27" i="1"/>
  <c r="E27" i="1" s="1"/>
  <c r="K17" i="1"/>
  <c r="K15" i="1"/>
  <c r="M15" i="1" s="1"/>
  <c r="K20" i="1"/>
  <c r="K14" i="1"/>
  <c r="K19" i="1"/>
  <c r="M19" i="1" s="1"/>
  <c r="K18" i="1"/>
  <c r="K11" i="1"/>
  <c r="E11" i="1" s="1"/>
  <c r="K16" i="1"/>
  <c r="M16" i="1" s="1"/>
  <c r="K13" i="1"/>
  <c r="M13" i="1" s="1"/>
  <c r="O50" i="1"/>
  <c r="K50" i="1"/>
  <c r="G51" i="1"/>
  <c r="K55" i="1"/>
  <c r="I34" i="1"/>
  <c r="I36" i="1" s="1"/>
  <c r="G55" i="1"/>
  <c r="K51" i="1"/>
  <c r="O55" i="1"/>
  <c r="O54" i="1"/>
  <c r="G54" i="1"/>
  <c r="G53" i="1"/>
  <c r="O53" i="1"/>
  <c r="R53" i="1"/>
  <c r="V50" i="1"/>
  <c r="R54" i="1"/>
  <c r="O51" i="1"/>
  <c r="R50" i="1"/>
  <c r="M28" i="1" l="1"/>
  <c r="E28" i="1"/>
  <c r="M14" i="1"/>
  <c r="G40" i="1"/>
  <c r="M18" i="1"/>
  <c r="E18" i="1"/>
  <c r="E17" i="1"/>
  <c r="M17" i="1"/>
  <c r="E16" i="1"/>
  <c r="E15" i="1"/>
  <c r="E14" i="1"/>
  <c r="E24" i="1"/>
  <c r="M24" i="1"/>
  <c r="E13" i="1"/>
  <c r="G39" i="1"/>
  <c r="M11" i="1"/>
  <c r="E19" i="1"/>
  <c r="E20" i="1"/>
  <c r="M20" i="1"/>
  <c r="E22" i="1"/>
  <c r="M22" i="1"/>
  <c r="M21" i="1"/>
  <c r="E21" i="1"/>
  <c r="K39" i="1"/>
  <c r="K60" i="1"/>
  <c r="R60" i="1"/>
  <c r="G60" i="1"/>
  <c r="O60" i="1"/>
  <c r="G41" i="1"/>
  <c r="K40" i="1"/>
  <c r="M26" i="1"/>
  <c r="K34" i="1"/>
  <c r="K36" i="1" s="1"/>
  <c r="M29" i="1"/>
  <c r="M27" i="1"/>
  <c r="M25" i="1"/>
  <c r="M23" i="1"/>
  <c r="S62" i="1" l="1"/>
  <c r="M34" i="1"/>
  <c r="E34" i="1"/>
  <c r="E36" i="1"/>
  <c r="M36" i="1" l="1"/>
  <c r="K6" i="1" s="1"/>
  <c r="O28" i="1" l="1"/>
  <c r="O12" i="1"/>
  <c r="O17" i="1"/>
  <c r="O18" i="1"/>
  <c r="O13" i="1"/>
  <c r="O14" i="1"/>
  <c r="O22" i="1"/>
  <c r="O19" i="1"/>
  <c r="O20" i="1"/>
  <c r="O21" i="1"/>
  <c r="O15" i="1"/>
  <c r="O16" i="1"/>
  <c r="O11" i="1"/>
  <c r="O32" i="1"/>
  <c r="O24" i="1"/>
  <c r="O31" i="1"/>
  <c r="O27" i="1"/>
  <c r="O29" i="1"/>
  <c r="O30" i="1"/>
  <c r="O25" i="1"/>
  <c r="O33" i="1"/>
  <c r="O26" i="1"/>
  <c r="O23" i="1"/>
  <c r="O35" i="1"/>
  <c r="R35" i="1" s="1"/>
  <c r="O6" i="1"/>
  <c r="R29" i="1" l="1"/>
  <c r="R33" i="1"/>
  <c r="R20" i="1"/>
  <c r="O34" i="1"/>
  <c r="O36" i="1" s="1"/>
  <c r="R34" i="1" l="1"/>
  <c r="R36" i="1" s="1"/>
</calcChain>
</file>

<file path=xl/sharedStrings.xml><?xml version="1.0" encoding="utf-8"?>
<sst xmlns="http://schemas.openxmlformats.org/spreadsheetml/2006/main" count="132" uniqueCount="58">
  <si>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</si>
  <si>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</si>
  <si>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</si>
  <si>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</si>
  <si>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</si>
  <si>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</si>
  <si>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</si>
  <si>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</si>
  <si>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</si>
  <si>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</si>
  <si>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</si>
  <si>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POOL)</t>
  </si>
  <si>
    <t>POOLS</t>
  </si>
  <si>
    <t xml:space="preserve">COST   </t>
  </si>
  <si>
    <t>FUND</t>
  </si>
  <si>
    <t>TOTAL</t>
  </si>
  <si>
    <t>***</t>
  </si>
  <si>
    <t>=</t>
  </si>
  <si>
    <t>*</t>
  </si>
  <si>
    <t>Numbers are rounded.</t>
  </si>
  <si>
    <t>A</t>
  </si>
  <si>
    <t>B</t>
  </si>
  <si>
    <t>C</t>
  </si>
  <si>
    <t>D</t>
  </si>
  <si>
    <t>MID</t>
  </si>
  <si>
    <t>LOW</t>
  </si>
  <si>
    <t>PRIZE STRUCTURE</t>
  </si>
  <si>
    <t>VERMONT LOTTERY</t>
  </si>
  <si>
    <t>Total</t>
  </si>
  <si>
    <t># OF</t>
  </si>
  <si>
    <t>WINS</t>
  </si>
  <si>
    <t>**</t>
  </si>
  <si>
    <t>CONSOLIDATED ODDS</t>
  </si>
  <si>
    <t>HIGH</t>
  </si>
  <si>
    <t>(PER BOOK*)</t>
  </si>
  <si>
    <t>Exactly proportional to delivered quantities.</t>
  </si>
  <si>
    <t>One of the following GLEPS will be used in each book of tickets.  Approximately 25% of the books will use one of the below structures.</t>
  </si>
  <si>
    <t>2nd chance drawing prize</t>
  </si>
  <si>
    <t>SUBTOTAL</t>
  </si>
  <si>
    <t>$5 x 2</t>
  </si>
  <si>
    <t>$10 x 2</t>
  </si>
  <si>
    <t>$5 x 4</t>
  </si>
  <si>
    <t>$5 x 5</t>
  </si>
  <si>
    <t>$5 x 10</t>
  </si>
  <si>
    <t>DBL = WIN DOUBLE</t>
  </si>
  <si>
    <t>$50x2</t>
  </si>
  <si>
    <t>$5x4 + $10x3</t>
  </si>
  <si>
    <t>$50x20</t>
  </si>
  <si>
    <t>INSTANT GAME 1460 - "DOUBLE YOUR MONEY"</t>
  </si>
  <si>
    <r>
      <t xml:space="preserve">$5 + </t>
    </r>
    <r>
      <rPr>
        <b/>
        <sz val="12"/>
        <color rgb="FFFF0000"/>
        <rFont val="Calibri"/>
        <family val="2"/>
        <scheme val="minor"/>
      </rPr>
      <t>$10 (DBL)</t>
    </r>
  </si>
  <si>
    <t>$10 (DBL)</t>
  </si>
  <si>
    <t>$5 (DBL)</t>
  </si>
  <si>
    <t>$50 (DBL)</t>
  </si>
  <si>
    <r>
      <t xml:space="preserve">($50 x 10) + ($100 x 4) + </t>
    </r>
    <r>
      <rPr>
        <b/>
        <sz val="12"/>
        <color rgb="FFFF0000"/>
        <rFont val="Calibri"/>
        <family val="2"/>
        <scheme val="minor"/>
      </rPr>
      <t>$50 (DBL)</t>
    </r>
  </si>
  <si>
    <t>$25 (DBL)</t>
  </si>
  <si>
    <t>$5x5 + $25 + $50</t>
  </si>
  <si>
    <t>$10 + $20x2 + $50</t>
  </si>
  <si>
    <t>DECEMBER 6, 2017 - VERSION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</si>
</sst>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164" formatCode="&quot;$&quot;\ \ #,##0\ ;\(&quot;$&quot;#,##0\)"/>
    <numFmt numFmtId="165" formatCode="0.0%"/>
    <numFmt numFmtId="166" formatCode="#,##0.0"/>
    <numFmt numFmtId="167" formatCode="#,##0.000"/>
    <numFmt numFmtId="168" formatCode="&quot;$&quot;#,##0"/>
    <numFmt numFmtId="169" formatCode="&quot;$&quot;#,##0.00"/>
  </numFmts>
  <fonts count="6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5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2" fillId="0" borderId="5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/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2" fillId="0" borderId="6" xfId="0" applyFont="1" applyBorder="1"/>
    <xf numFmtId="3" fontId="2" fillId="0" borderId="5" xfId="0" applyNumberFormat="1" applyFont="1" applyBorder="1" applyAlignment="1">
      <alignment horizontal="right"/>
    </xf>
    <xf numFmtId="38" fontId="3" fillId="0" borderId="0" xfId="1" applyNumberFormat="1" applyFont="1" applyBorder="1" applyAlignment="1">
      <alignment horizontal="left"/>
    </xf>
    <xf numFmtId="5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42" fontId="2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1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 applyAlignment="1">
      <alignment horizontal="right"/>
    </xf>
    <xf numFmtId="6" fontId="2" fillId="0" borderId="0" xfId="2" applyNumberFormat="1" applyFont="1"/>
    <xf numFmtId="0" fontId="2" fillId="0" borderId="5" xfId="0" applyFont="1" applyBorder="1"/>
    <xf numFmtId="0" fontId="3" fillId="0" borderId="0" xfId="0" applyFont="1" applyFill="1" applyBorder="1"/>
    <xf numFmtId="0" fontId="3" fillId="0" borderId="0" xfId="0" applyFont="1" applyBorder="1"/>
    <xf numFmtId="0" fontId="2" fillId="0" borderId="0" xfId="0" applyFon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42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7" xfId="0" applyFont="1" applyBorder="1"/>
    <xf numFmtId="38" fontId="2" fillId="0" borderId="2" xfId="1" applyNumberFormat="1" applyFont="1" applyBorder="1" applyAlignment="1">
      <alignment horizontal="center"/>
    </xf>
    <xf numFmtId="0" fontId="2" fillId="0" borderId="2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2" fillId="0" borderId="8" xfId="0" applyFont="1" applyBorder="1"/>
    <xf numFmtId="0" fontId="4" fillId="0" borderId="0" xfId="0" applyFont="1"/>
    <xf numFmtId="8" fontId="2" fillId="0" borderId="0" xfId="2" applyFont="1"/>
    <xf numFmtId="38" fontId="2" fillId="0" borderId="0" xfId="1" applyNumberFormat="1" applyFont="1"/>
    <xf numFmtId="6" fontId="2" fillId="0" borderId="5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5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42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Border="1"/>
    <xf numFmtId="10" fontId="2" fillId="0" borderId="6" xfId="0" applyNumberFormat="1" applyFont="1" applyBorder="1" applyAlignment="1">
      <alignment horizontal="left"/>
    </xf>
    <xf numFmtId="8" fontId="2" fillId="0" borderId="0" xfId="2" applyFont="1" applyBorder="1"/>
    <xf numFmtId="5" fontId="2" fillId="0" borderId="3" xfId="0" applyNumberFormat="1" applyFont="1" applyFill="1" applyBorder="1" applyAlignment="1">
      <alignment horizontal="right"/>
    </xf>
    <xf numFmtId="4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center"/>
    </xf>
    <xf numFmtId="3" fontId="2" fillId="0" borderId="3" xfId="0" applyNumberFormat="1" applyFont="1" applyFill="1" applyBorder="1"/>
    <xf numFmtId="42" fontId="2" fillId="0" borderId="3" xfId="0" applyNumberFormat="1" applyFont="1" applyFill="1" applyBorder="1" applyAlignment="1">
      <alignment horizontal="right"/>
    </xf>
    <xf numFmtId="5" fontId="2" fillId="0" borderId="3" xfId="0" applyNumberFormat="1" applyFont="1" applyFill="1" applyBorder="1"/>
    <xf numFmtId="10" fontId="2" fillId="0" borderId="3" xfId="0" applyNumberFormat="1" applyFont="1" applyFill="1" applyBorder="1" applyAlignment="1">
      <alignment horizontal="center"/>
    </xf>
    <xf numFmtId="8" fontId="2" fillId="0" borderId="0" xfId="2" applyFont="1" applyFill="1"/>
    <xf numFmtId="0" fontId="2" fillId="0" borderId="0" xfId="0" applyFont="1" applyFill="1"/>
    <xf numFmtId="38" fontId="2" fillId="0" borderId="0" xfId="1" applyNumberFormat="1" applyFont="1" applyFill="1"/>
    <xf numFmtId="167" fontId="2" fillId="0" borderId="0" xfId="0" applyNumberFormat="1" applyFont="1" applyFill="1" applyBorder="1" applyAlignment="1">
      <alignment horizontal="right"/>
    </xf>
    <xf numFmtId="0" fontId="2" fillId="0" borderId="13" xfId="0" applyFont="1" applyBorder="1"/>
    <xf numFmtId="38" fontId="2" fillId="0" borderId="3" xfId="1" applyNumberFormat="1" applyFont="1" applyBorder="1" applyAlignment="1">
      <alignment horizontal="center"/>
    </xf>
    <xf numFmtId="0" fontId="2" fillId="0" borderId="3" xfId="0" applyFont="1" applyFill="1" applyBorder="1"/>
    <xf numFmtId="10" fontId="2" fillId="0" borderId="3" xfId="0" applyNumberFormat="1" applyFont="1" applyBorder="1"/>
    <xf numFmtId="0" fontId="2" fillId="0" borderId="3" xfId="0" applyFont="1" applyBorder="1"/>
    <xf numFmtId="10" fontId="2" fillId="0" borderId="10" xfId="0" applyNumberFormat="1" applyFont="1" applyBorder="1" applyAlignment="1">
      <alignment horizontal="left"/>
    </xf>
    <xf numFmtId="38" fontId="4" fillId="0" borderId="0" xfId="1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/>
    <xf numFmtId="4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42" fontId="4" fillId="0" borderId="0" xfId="0" applyNumberFormat="1" applyFont="1" applyBorder="1" applyAlignment="1">
      <alignment horizontal="right"/>
    </xf>
    <xf numFmtId="5" fontId="4" fillId="0" borderId="0" xfId="0" applyNumberFormat="1" applyFont="1" applyBorder="1"/>
    <xf numFmtId="10" fontId="4" fillId="0" borderId="0" xfId="0" applyNumberFormat="1" applyFont="1" applyBorder="1"/>
    <xf numFmtId="0" fontId="4" fillId="0" borderId="6" xfId="0" applyFont="1" applyBorder="1"/>
    <xf numFmtId="0" fontId="5" fillId="0" borderId="5" xfId="0" applyFont="1" applyBorder="1"/>
    <xf numFmtId="6" fontId="2" fillId="0" borderId="14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center"/>
    </xf>
    <xf numFmtId="4" fontId="2" fillId="0" borderId="20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left"/>
    </xf>
    <xf numFmtId="168" fontId="2" fillId="0" borderId="0" xfId="0" applyNumberFormat="1" applyFont="1" applyBorder="1" applyAlignment="1">
      <alignment horizontal="right"/>
    </xf>
    <xf numFmtId="0" fontId="4" fillId="0" borderId="5" xfId="0" applyFont="1" applyBorder="1"/>
    <xf numFmtId="3" fontId="2" fillId="0" borderId="2" xfId="0" applyNumberFormat="1" applyFont="1" applyBorder="1" applyAlignment="1">
      <alignment horizontal="center"/>
    </xf>
    <xf numFmtId="168" fontId="2" fillId="0" borderId="2" xfId="0" applyNumberFormat="1" applyFont="1" applyBorder="1" applyAlignment="1">
      <alignment horizontal="right"/>
    </xf>
    <xf numFmtId="3" fontId="2" fillId="0" borderId="2" xfId="0" applyNumberFormat="1" applyFont="1" applyBorder="1" applyAlignment="1">
      <alignment horizontal="right"/>
    </xf>
    <xf numFmtId="4" fontId="2" fillId="0" borderId="22" xfId="0" applyNumberFormat="1" applyFont="1" applyBorder="1" applyAlignment="1">
      <alignment horizontal="left"/>
    </xf>
    <xf numFmtId="0" fontId="2" fillId="0" borderId="5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42" fontId="2" fillId="0" borderId="0" xfId="0" applyNumberFormat="1" applyFont="1" applyBorder="1" applyAlignment="1">
      <alignment horizontal="right"/>
    </xf>
    <xf numFmtId="5" fontId="2" fillId="0" borderId="0" xfId="0" applyNumberFormat="1" applyFont="1" applyBorder="1"/>
    <xf numFmtId="2" fontId="2" fillId="0" borderId="0" xfId="0" applyNumberFormat="1" applyFont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7" xfId="0" applyFont="1" applyFill="1" applyBorder="1"/>
    <xf numFmtId="38" fontId="2" fillId="0" borderId="2" xfId="1" applyNumberFormat="1" applyFont="1" applyFill="1" applyBorder="1" applyAlignment="1">
      <alignment horizontal="center"/>
    </xf>
    <xf numFmtId="0" fontId="2" fillId="0" borderId="2" xfId="0" applyFont="1" applyFill="1" applyBorder="1"/>
    <xf numFmtId="0" fontId="2" fillId="0" borderId="8" xfId="0" applyFont="1" applyFill="1" applyBorder="1"/>
    <xf numFmtId="0" fontId="2" fillId="0" borderId="0" xfId="0" applyFont="1" applyAlignment="1">
      <alignment horizontal="center"/>
    </xf>
    <xf numFmtId="10" fontId="2" fillId="0" borderId="0" xfId="0" applyNumberFormat="1" applyFont="1"/>
    <xf numFmtId="5" fontId="2" fillId="0" borderId="6" xfId="0" applyNumberFormat="1" applyFont="1" applyFill="1" applyBorder="1" applyAlignment="1">
      <alignment horizontal="left"/>
    </xf>
    <xf numFmtId="3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left"/>
    </xf>
    <xf numFmtId="3" fontId="2" fillId="0" borderId="0" xfId="0" applyNumberFormat="1" applyFont="1"/>
    <xf numFmtId="169" fontId="2" fillId="0" borderId="0" xfId="0" applyNumberFormat="1" applyFont="1" applyFill="1" applyBorder="1"/>
    <xf numFmtId="0" fontId="2" fillId="0" borderId="11" xfId="0" applyFont="1" applyBorder="1"/>
    <xf numFmtId="38" fontId="2" fillId="0" borderId="4" xfId="1" applyNumberFormat="1" applyFont="1" applyBorder="1" applyAlignment="1">
      <alignment horizontal="center"/>
    </xf>
    <xf numFmtId="0" fontId="2" fillId="0" borderId="4" xfId="0" applyFont="1" applyBorder="1"/>
    <xf numFmtId="0" fontId="2" fillId="0" borderId="12" xfId="0" applyFont="1" applyBorder="1"/>
    <xf numFmtId="3" fontId="2" fillId="0" borderId="0" xfId="0" applyNumberFormat="1" applyFont="1" applyBorder="1" applyAlignment="1"/>
    <xf numFmtId="3" fontId="4" fillId="0" borderId="0" xfId="0" applyNumberFormat="1" applyFont="1" applyBorder="1" applyAlignment="1"/>
    <xf numFmtId="38" fontId="2" fillId="0" borderId="0" xfId="1" applyNumberFormat="1" applyFont="1" applyAlignment="1">
      <alignment horizontal="center"/>
    </xf>
    <xf numFmtId="38" fontId="2" fillId="0" borderId="1" xfId="1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3" fontId="2" fillId="0" borderId="1" xfId="0" applyNumberFormat="1" applyFont="1" applyFill="1" applyBorder="1"/>
    <xf numFmtId="0" fontId="2" fillId="0" borderId="1" xfId="0" applyFont="1" applyFill="1" applyBorder="1"/>
    <xf numFmtId="10" fontId="2" fillId="0" borderId="0" xfId="0" applyNumberFormat="1" applyFont="1" applyFill="1" applyBorder="1"/>
    <xf numFmtId="0" fontId="2" fillId="0" borderId="6" xfId="0" applyFont="1" applyFill="1" applyBorder="1"/>
    <xf numFmtId="10" fontId="2" fillId="0" borderId="6" xfId="0" applyNumberFormat="1" applyFont="1" applyFill="1" applyBorder="1" applyAlignment="1">
      <alignment horizontal="left"/>
    </xf>
    <xf numFmtId="38" fontId="3" fillId="0" borderId="0" xfId="1" applyNumberFormat="1" applyFont="1" applyFill="1" applyBorder="1" applyAlignment="1">
      <alignment horizontal="center"/>
    </xf>
    <xf numFmtId="1" fontId="2" fillId="0" borderId="2" xfId="0" applyNumberFormat="1" applyFont="1" applyFill="1" applyBorder="1" applyAlignment="1">
      <alignment horizontal="center"/>
    </xf>
    <xf numFmtId="6" fontId="2" fillId="2" borderId="5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5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/>
    <xf numFmtId="42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6" xfId="0" applyFont="1" applyFill="1" applyBorder="1"/>
    <xf numFmtId="10" fontId="2" fillId="2" borderId="6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 vertical="center"/>
    </xf>
    <xf numFmtId="5" fontId="2" fillId="2" borderId="0" xfId="0" applyNumberFormat="1" applyFont="1" applyFill="1" applyBorder="1" applyAlignment="1">
      <alignment horizontal="right" vertical="center"/>
    </xf>
    <xf numFmtId="5" fontId="2" fillId="2" borderId="0" xfId="0" applyNumberFormat="1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right" vertical="center"/>
    </xf>
    <xf numFmtId="4" fontId="2" fillId="2" borderId="0" xfId="0" applyNumberFormat="1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center" vertical="center"/>
    </xf>
    <xf numFmtId="3" fontId="2" fillId="2" borderId="0" xfId="0" applyNumberFormat="1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vertical="center"/>
    </xf>
    <xf numFmtId="5" fontId="2" fillId="2" borderId="0" xfId="0" applyNumberFormat="1" applyFont="1" applyFill="1" applyBorder="1" applyAlignment="1">
      <alignment vertical="center"/>
    </xf>
    <xf numFmtId="10" fontId="2" fillId="2" borderId="0" xfId="0" applyNumberFormat="1" applyFont="1" applyFill="1" applyBorder="1" applyAlignment="1">
      <alignment vertical="center"/>
    </xf>
    <xf numFmtId="10" fontId="2" fillId="2" borderId="6" xfId="0" applyNumberFormat="1" applyFont="1" applyFill="1" applyBorder="1" applyAlignment="1">
      <alignment horizontal="left" vertical="center"/>
    </xf>
    <xf numFmtId="6" fontId="2" fillId="2" borderId="13" xfId="0" applyNumberFormat="1" applyFont="1" applyFill="1" applyBorder="1" applyAlignment="1">
      <alignment horizontal="left"/>
    </xf>
    <xf numFmtId="38" fontId="2" fillId="2" borderId="3" xfId="1" applyNumberFormat="1" applyFont="1" applyFill="1" applyBorder="1" applyAlignment="1">
      <alignment horizontal="center"/>
    </xf>
    <xf numFmtId="5" fontId="2" fillId="2" borderId="3" xfId="0" applyNumberFormat="1" applyFont="1" applyFill="1" applyBorder="1" applyAlignment="1">
      <alignment horizontal="right"/>
    </xf>
    <xf numFmtId="5" fontId="2" fillId="2" borderId="3" xfId="0" applyNumberFormat="1" applyFont="1" applyFill="1" applyBorder="1" applyAlignment="1">
      <alignment horizontal="left"/>
    </xf>
    <xf numFmtId="4" fontId="2" fillId="2" borderId="3" xfId="0" applyNumberFormat="1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right"/>
    </xf>
    <xf numFmtId="3" fontId="2" fillId="2" borderId="3" xfId="0" applyNumberFormat="1" applyFont="1" applyFill="1" applyBorder="1" applyAlignment="1">
      <alignment horizontal="center"/>
    </xf>
    <xf numFmtId="3" fontId="2" fillId="2" borderId="3" xfId="0" applyNumberFormat="1" applyFont="1" applyFill="1" applyBorder="1"/>
    <xf numFmtId="42" fontId="2" fillId="2" borderId="3" xfId="0" applyNumberFormat="1" applyFont="1" applyFill="1" applyBorder="1" applyAlignment="1">
      <alignment horizontal="right"/>
    </xf>
    <xf numFmtId="5" fontId="2" fillId="2" borderId="3" xfId="0" applyNumberFormat="1" applyFont="1" applyFill="1" applyBorder="1"/>
    <xf numFmtId="10" fontId="2" fillId="2" borderId="3" xfId="0" applyNumberFormat="1" applyFont="1" applyFill="1" applyBorder="1" applyAlignment="1">
      <alignment horizontal="center"/>
    </xf>
    <xf numFmtId="10" fontId="2" fillId="2" borderId="3" xfId="0" applyNumberFormat="1" applyFont="1" applyFill="1" applyBorder="1"/>
    <xf numFmtId="10" fontId="2" fillId="2" borderId="10" xfId="0" applyNumberFormat="1" applyFont="1" applyFill="1" applyBorder="1" applyAlignment="1">
      <alignment horizontal="left"/>
    </xf>
    <xf numFmtId="167" fontId="2" fillId="0" borderId="0" xfId="0" applyNumberFormat="1" applyFont="1"/>
    <xf numFmtId="6" fontId="5" fillId="0" borderId="5" xfId="0" applyNumberFormat="1" applyFont="1" applyFill="1" applyBorder="1" applyAlignment="1">
      <alignment horizontal="left"/>
    </xf>
    <xf numFmtId="6" fontId="5" fillId="2" borderId="5" xfId="0" applyNumberFormat="1" applyFont="1" applyFill="1" applyBorder="1" applyAlignment="1">
      <alignment horizontal="left"/>
    </xf>
    <xf numFmtId="6" fontId="2" fillId="0" borderId="18" xfId="0" applyNumberFormat="1" applyFont="1" applyBorder="1" applyAlignment="1">
      <alignment horizontal="right"/>
    </xf>
    <xf numFmtId="0" fontId="2" fillId="0" borderId="1" xfId="0" applyFont="1" applyBorder="1"/>
    <xf numFmtId="4" fontId="2" fillId="0" borderId="1" xfId="0" applyNumberFormat="1" applyFont="1" applyBorder="1" applyAlignment="1">
      <alignment horizontal="left"/>
    </xf>
    <xf numFmtId="3" fontId="2" fillId="0" borderId="1" xfId="0" applyNumberFormat="1" applyFont="1" applyBorder="1" applyAlignment="1">
      <alignment horizontal="center"/>
    </xf>
    <xf numFmtId="6" fontId="2" fillId="0" borderId="1" xfId="0" applyNumberFormat="1" applyFont="1" applyBorder="1" applyAlignment="1">
      <alignment horizontal="right"/>
    </xf>
    <xf numFmtId="4" fontId="2" fillId="0" borderId="19" xfId="0" applyNumberFormat="1" applyFont="1" applyBorder="1" applyAlignment="1">
      <alignment horizontal="left"/>
    </xf>
    <xf numFmtId="0" fontId="4" fillId="0" borderId="21" xfId="0" applyFont="1" applyBorder="1"/>
    <xf numFmtId="0" fontId="4" fillId="0" borderId="2" xfId="0" applyFont="1" applyBorder="1"/>
    <xf numFmtId="6" fontId="2" fillId="0" borderId="23" xfId="0" applyNumberFormat="1" applyFont="1" applyFill="1" applyBorder="1" applyAlignment="1">
      <alignment horizontal="right"/>
    </xf>
    <xf numFmtId="5" fontId="2" fillId="0" borderId="1" xfId="0" applyNumberFormat="1" applyFont="1" applyFill="1" applyBorder="1" applyAlignment="1">
      <alignment horizontal="center"/>
    </xf>
    <xf numFmtId="168" fontId="2" fillId="0" borderId="1" xfId="0" applyNumberFormat="1" applyFont="1" applyFill="1" applyBorder="1" applyAlignment="1">
      <alignment horizontal="left"/>
    </xf>
    <xf numFmtId="168" fontId="2" fillId="0" borderId="9" xfId="0" applyNumberFormat="1" applyFont="1" applyFill="1" applyBorder="1" applyAlignment="1">
      <alignment horizontal="left"/>
    </xf>
    <xf numFmtId="6" fontId="2" fillId="2" borderId="5" xfId="0" applyNumberFormat="1" applyFont="1" applyFill="1" applyBorder="1" applyAlignment="1">
      <alignment horizontal="left" vertical="top" wrapText="1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9" xfId="0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79"/>
  <sheetViews>
    <sheetView tabSelected="1" topLeftCell="A4" zoomScaleNormal="100" zoomScaleSheetLayoutView="70" workbookViewId="0">
      <selection activeCell="K30" sqref="K30"/>
    </sheetView>
  </sheetViews>
  <sheetFormatPr defaultColWidth="10.7109375" defaultRowHeight="14.25" customHeight="1"/>
  <cols>
    <col min="1" max="1" width="40.42578125" style="1" customWidth="1"/>
    <col min="2" max="2" width="5.85546875" style="125" customWidth="1"/>
    <col min="3" max="3" width="11.5703125" style="1" customWidth="1"/>
    <col min="4" max="4" width="1.7109375" style="1" customWidth="1"/>
    <col min="5" max="5" width="12.28515625" style="1" customWidth="1"/>
    <col min="6" max="6" width="2.42578125" style="1" customWidth="1"/>
    <col min="7" max="7" width="15.7109375" style="1" customWidth="1"/>
    <col min="8" max="8" width="1.7109375" style="1" hidden="1" customWidth="1"/>
    <col min="9" max="9" width="11.42578125" style="1" customWidth="1"/>
    <col min="10" max="10" width="2.42578125" style="1" customWidth="1"/>
    <col min="11" max="11" width="14.85546875" style="1" customWidth="1"/>
    <col min="12" max="12" width="3.85546875" style="1" customWidth="1"/>
    <col min="13" max="13" width="13" style="1" customWidth="1"/>
    <col min="14" max="14" width="3.7109375" style="1" customWidth="1"/>
    <col min="15" max="15" width="11.7109375" style="1" customWidth="1"/>
    <col min="16" max="16" width="4.140625" style="1" customWidth="1"/>
    <col min="17" max="17" width="2.7109375" style="1" customWidth="1"/>
    <col min="18" max="19" width="10.7109375" style="1" customWidth="1"/>
    <col min="20" max="20" width="8.85546875" style="1" customWidth="1"/>
    <col min="21" max="21" width="1.7109375" style="1" customWidth="1"/>
    <col min="22" max="22" width="7.7109375" style="1" customWidth="1"/>
    <col min="23" max="23" width="1.7109375" style="1" customWidth="1"/>
    <col min="24" max="24" width="7.7109375" style="1" customWidth="1"/>
    <col min="25" max="25" width="12.7109375" style="1" bestFit="1" customWidth="1"/>
    <col min="26" max="16384" width="10.7109375" style="1"/>
  </cols>
  <sheetData>
    <row r="1" spans="1:26" ht="14.25" customHeight="1">
      <c r="A1" s="193" t="s">
        <v>27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194"/>
      <c r="R1" s="195"/>
    </row>
    <row r="2" spans="1:26" ht="14.25" customHeight="1">
      <c r="A2" s="196" t="s">
        <v>26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8"/>
    </row>
    <row r="3" spans="1:26" ht="14.25" customHeight="1">
      <c r="A3" s="196" t="s">
        <v>48</v>
      </c>
      <c r="B3" s="197"/>
      <c r="C3" s="197"/>
      <c r="D3" s="197"/>
      <c r="E3" s="197"/>
      <c r="F3" s="197"/>
      <c r="G3" s="197"/>
      <c r="H3" s="197"/>
      <c r="I3" s="197"/>
      <c r="J3" s="197"/>
      <c r="K3" s="197"/>
      <c r="L3" s="197"/>
      <c r="M3" s="197"/>
      <c r="N3" s="197"/>
      <c r="O3" s="197"/>
      <c r="P3" s="197"/>
      <c r="Q3" s="197"/>
      <c r="R3" s="198"/>
    </row>
    <row r="4" spans="1:26" ht="14.25" customHeight="1">
      <c r="A4" s="199" t="s">
        <v>57</v>
      </c>
      <c r="B4" s="200"/>
      <c r="C4" s="200"/>
      <c r="D4" s="200"/>
      <c r="E4" s="200"/>
      <c r="F4" s="200"/>
      <c r="G4" s="200"/>
      <c r="H4" s="200"/>
      <c r="I4" s="200"/>
      <c r="J4" s="200"/>
      <c r="K4" s="200"/>
      <c r="L4" s="200"/>
      <c r="M4" s="200"/>
      <c r="N4" s="200"/>
      <c r="O4" s="200"/>
      <c r="P4" s="200"/>
      <c r="Q4" s="200"/>
      <c r="R4" s="201"/>
      <c r="Y4" s="2"/>
    </row>
    <row r="5" spans="1:26" s="6" customFormat="1" ht="14.25" customHeight="1">
      <c r="A5" s="3"/>
      <c r="B5" s="4"/>
      <c r="C5" s="5"/>
      <c r="D5" s="5"/>
      <c r="E5" s="5"/>
      <c r="F5" s="5"/>
      <c r="H5" s="7"/>
      <c r="I5" s="7"/>
      <c r="J5" s="7"/>
      <c r="K5" s="8"/>
      <c r="L5" s="7"/>
      <c r="M5" s="5"/>
      <c r="N5" s="5"/>
      <c r="O5" s="5"/>
      <c r="P5" s="5"/>
      <c r="R5" s="9"/>
    </row>
    <row r="6" spans="1:26" ht="14.25" customHeight="1">
      <c r="A6" s="10">
        <v>360000</v>
      </c>
      <c r="B6" s="11"/>
      <c r="C6" s="12">
        <v>5</v>
      </c>
      <c r="D6" s="13" t="s">
        <v>0</v>
      </c>
      <c r="E6" s="14" t="s">
        <v>1</v>
      </c>
      <c r="F6" s="14"/>
      <c r="G6" s="12">
        <f>A6*C6</f>
        <v>1800000</v>
      </c>
      <c r="H6" s="12" t="s">
        <v>0</v>
      </c>
      <c r="I6" s="15" t="s">
        <v>2</v>
      </c>
      <c r="J6" s="14"/>
      <c r="K6" s="16">
        <f>M36</f>
        <v>1242400</v>
      </c>
      <c r="L6" s="14"/>
      <c r="M6" s="17" t="s">
        <v>3</v>
      </c>
      <c r="N6" s="14"/>
      <c r="O6" s="18">
        <f>K6/G6</f>
        <v>0.69022222222222218</v>
      </c>
      <c r="P6" s="19"/>
      <c r="Q6" s="6"/>
      <c r="R6" s="9"/>
      <c r="S6" s="177"/>
      <c r="Y6" s="20"/>
    </row>
    <row r="7" spans="1:26" ht="14.25" customHeight="1">
      <c r="A7" s="21"/>
      <c r="B7" s="4"/>
      <c r="C7" s="22"/>
      <c r="D7" s="22"/>
      <c r="E7" s="22"/>
      <c r="F7" s="22"/>
      <c r="G7" s="15"/>
      <c r="H7" s="15"/>
      <c r="I7" s="15"/>
      <c r="J7" s="14"/>
      <c r="K7" s="22"/>
      <c r="L7" s="15"/>
      <c r="M7" s="22"/>
      <c r="N7" s="22"/>
      <c r="O7" s="22"/>
      <c r="P7" s="23"/>
      <c r="Q7" s="6"/>
      <c r="R7" s="9"/>
    </row>
    <row r="8" spans="1:26" ht="14.25" customHeight="1">
      <c r="A8" s="21"/>
      <c r="B8" s="4"/>
      <c r="C8" s="17"/>
      <c r="D8" s="17"/>
      <c r="E8" s="24"/>
      <c r="F8" s="24"/>
      <c r="G8" s="15" t="s">
        <v>4</v>
      </c>
      <c r="H8" s="14"/>
      <c r="I8" s="15" t="s">
        <v>4</v>
      </c>
      <c r="J8" s="15"/>
      <c r="K8" s="15" t="s">
        <v>4</v>
      </c>
      <c r="L8" s="15"/>
      <c r="M8" s="14"/>
      <c r="N8" s="14"/>
      <c r="O8" s="15" t="s">
        <v>5</v>
      </c>
      <c r="P8" s="25"/>
      <c r="Q8" s="6"/>
      <c r="R8" s="9"/>
      <c r="Y8" s="26"/>
      <c r="Z8" s="27"/>
    </row>
    <row r="9" spans="1:26" ht="14.25" customHeight="1">
      <c r="A9" s="21"/>
      <c r="B9" s="4" t="s">
        <v>29</v>
      </c>
      <c r="C9" s="17"/>
      <c r="D9" s="17"/>
      <c r="E9" s="15" t="s">
        <v>6</v>
      </c>
      <c r="F9" s="15"/>
      <c r="G9" s="15">
        <v>75</v>
      </c>
      <c r="H9" s="15"/>
      <c r="I9" s="28">
        <v>30000</v>
      </c>
      <c r="J9" s="28"/>
      <c r="K9" s="29">
        <f>A6/I9</f>
        <v>12</v>
      </c>
      <c r="L9" s="15"/>
      <c r="M9" s="15" t="s">
        <v>7</v>
      </c>
      <c r="N9" s="15"/>
      <c r="O9" s="15" t="s">
        <v>8</v>
      </c>
      <c r="P9" s="25"/>
      <c r="Q9" s="6"/>
      <c r="R9" s="9"/>
    </row>
    <row r="10" spans="1:26" s="38" customFormat="1" ht="14.25" customHeight="1">
      <c r="A10" s="30" t="s">
        <v>9</v>
      </c>
      <c r="B10" s="31" t="s">
        <v>30</v>
      </c>
      <c r="C10" s="32" t="s">
        <v>9</v>
      </c>
      <c r="D10" s="33"/>
      <c r="E10" s="34" t="s">
        <v>10</v>
      </c>
      <c r="F10" s="34"/>
      <c r="G10" s="34" t="s">
        <v>34</v>
      </c>
      <c r="H10" s="34"/>
      <c r="I10" s="34" t="s">
        <v>11</v>
      </c>
      <c r="J10" s="110"/>
      <c r="K10" s="34" t="s">
        <v>12</v>
      </c>
      <c r="L10" s="134"/>
      <c r="M10" s="34" t="s">
        <v>13</v>
      </c>
      <c r="N10" s="34"/>
      <c r="O10" s="34" t="s">
        <v>14</v>
      </c>
      <c r="P10" s="35"/>
      <c r="Q10" s="36"/>
      <c r="R10" s="37"/>
    </row>
    <row r="11" spans="1:26" ht="14.25" customHeight="1">
      <c r="A11" s="135">
        <v>10</v>
      </c>
      <c r="B11" s="136">
        <v>1</v>
      </c>
      <c r="C11" s="137">
        <v>10</v>
      </c>
      <c r="D11" s="138"/>
      <c r="E11" s="139">
        <f t="shared" ref="E11:E36" si="0">$A$6/K11</f>
        <v>10.714285714285714</v>
      </c>
      <c r="F11" s="140"/>
      <c r="G11" s="139">
        <v>7</v>
      </c>
      <c r="H11" s="141"/>
      <c r="I11" s="142">
        <f t="shared" ref="I11:I20" si="1">G11*($I$9/$G$9)</f>
        <v>2800</v>
      </c>
      <c r="J11" s="142"/>
      <c r="K11" s="143">
        <f t="shared" ref="K11:K30" si="2">I11*$K$9</f>
        <v>33600</v>
      </c>
      <c r="L11" s="144"/>
      <c r="M11" s="145">
        <f t="shared" ref="M11:M35" si="3">K11*C11</f>
        <v>336000</v>
      </c>
      <c r="N11" s="146"/>
      <c r="O11" s="147">
        <f t="shared" ref="O11:O22" si="4">(M11/$K$6)</f>
        <v>0.27044430135222153</v>
      </c>
      <c r="P11" s="148"/>
      <c r="Q11" s="141"/>
      <c r="R11" s="149"/>
      <c r="S11" s="39"/>
      <c r="V11" s="40"/>
    </row>
    <row r="12" spans="1:26" ht="14.25" customHeight="1">
      <c r="A12" s="179" t="s">
        <v>51</v>
      </c>
      <c r="B12" s="136">
        <v>1</v>
      </c>
      <c r="C12" s="137">
        <v>10</v>
      </c>
      <c r="D12" s="138"/>
      <c r="E12" s="139">
        <f t="shared" ref="E12" si="5">$A$6/K12</f>
        <v>18.75</v>
      </c>
      <c r="F12" s="140"/>
      <c r="G12" s="139">
        <v>4</v>
      </c>
      <c r="H12" s="141"/>
      <c r="I12" s="142">
        <f t="shared" ref="I12" si="6">G12*($I$9/$G$9)</f>
        <v>1600</v>
      </c>
      <c r="J12" s="142"/>
      <c r="K12" s="143">
        <f t="shared" ref="K12" si="7">I12*$K$9</f>
        <v>19200</v>
      </c>
      <c r="L12" s="144"/>
      <c r="M12" s="145">
        <f t="shared" ref="M12" si="8">K12*C12</f>
        <v>192000</v>
      </c>
      <c r="N12" s="146"/>
      <c r="O12" s="147">
        <f t="shared" ref="O12" si="9">(M12/$K$6)</f>
        <v>0.15453960077269802</v>
      </c>
      <c r="P12" s="148"/>
      <c r="Q12" s="141"/>
      <c r="R12" s="149"/>
      <c r="S12" s="39"/>
      <c r="V12" s="40"/>
    </row>
    <row r="13" spans="1:26" ht="14.25" customHeight="1">
      <c r="A13" s="135" t="s">
        <v>39</v>
      </c>
      <c r="B13" s="136">
        <v>2</v>
      </c>
      <c r="C13" s="137">
        <v>10</v>
      </c>
      <c r="D13" s="138"/>
      <c r="E13" s="139">
        <f t="shared" si="0"/>
        <v>75</v>
      </c>
      <c r="F13" s="140"/>
      <c r="G13" s="139">
        <v>1</v>
      </c>
      <c r="H13" s="141"/>
      <c r="I13" s="142">
        <f t="shared" si="1"/>
        <v>400</v>
      </c>
      <c r="J13" s="142"/>
      <c r="K13" s="143">
        <f t="shared" si="2"/>
        <v>4800</v>
      </c>
      <c r="L13" s="144"/>
      <c r="M13" s="145">
        <f t="shared" si="3"/>
        <v>48000</v>
      </c>
      <c r="N13" s="146"/>
      <c r="O13" s="147">
        <f t="shared" si="4"/>
        <v>3.8634900193174504E-2</v>
      </c>
      <c r="P13" s="148"/>
      <c r="Q13" s="141"/>
      <c r="R13" s="149"/>
      <c r="S13" s="39"/>
      <c r="V13" s="40"/>
    </row>
    <row r="14" spans="1:26" ht="14.25" customHeight="1">
      <c r="A14" s="41">
        <v>20</v>
      </c>
      <c r="B14" s="42">
        <v>1</v>
      </c>
      <c r="C14" s="43">
        <v>20</v>
      </c>
      <c r="D14" s="44"/>
      <c r="E14" s="45">
        <f t="shared" si="0"/>
        <v>300</v>
      </c>
      <c r="F14" s="24"/>
      <c r="G14" s="45">
        <v>0.25</v>
      </c>
      <c r="H14" s="15"/>
      <c r="I14" s="46">
        <f t="shared" si="1"/>
        <v>100</v>
      </c>
      <c r="J14" s="46"/>
      <c r="K14" s="28">
        <f t="shared" si="2"/>
        <v>1200</v>
      </c>
      <c r="L14" s="47"/>
      <c r="M14" s="48">
        <f t="shared" si="3"/>
        <v>24000</v>
      </c>
      <c r="N14" s="49"/>
      <c r="O14" s="50">
        <f t="shared" si="4"/>
        <v>1.9317450096587252E-2</v>
      </c>
      <c r="P14" s="130"/>
      <c r="Q14" s="15"/>
      <c r="R14" s="131"/>
      <c r="S14" s="39"/>
      <c r="V14" s="40"/>
    </row>
    <row r="15" spans="1:26" ht="14.25" customHeight="1">
      <c r="A15" s="41" t="s">
        <v>40</v>
      </c>
      <c r="B15" s="42">
        <v>2</v>
      </c>
      <c r="C15" s="43">
        <v>20</v>
      </c>
      <c r="D15" s="44"/>
      <c r="E15" s="45">
        <f t="shared" si="0"/>
        <v>300</v>
      </c>
      <c r="F15" s="24"/>
      <c r="G15" s="45">
        <v>0.25</v>
      </c>
      <c r="H15" s="15"/>
      <c r="I15" s="46">
        <f t="shared" si="1"/>
        <v>100</v>
      </c>
      <c r="J15" s="46"/>
      <c r="K15" s="28">
        <f t="shared" si="2"/>
        <v>1200</v>
      </c>
      <c r="L15" s="47"/>
      <c r="M15" s="48">
        <f t="shared" si="3"/>
        <v>24000</v>
      </c>
      <c r="N15" s="49"/>
      <c r="O15" s="50">
        <f t="shared" si="4"/>
        <v>1.9317450096587252E-2</v>
      </c>
      <c r="P15" s="130"/>
      <c r="Q15" s="15"/>
      <c r="R15" s="131"/>
      <c r="S15" s="39"/>
      <c r="V15" s="40"/>
    </row>
    <row r="16" spans="1:26" ht="14.25" customHeight="1">
      <c r="A16" s="41" t="s">
        <v>41</v>
      </c>
      <c r="B16" s="42">
        <v>4</v>
      </c>
      <c r="C16" s="43">
        <v>20</v>
      </c>
      <c r="D16" s="44"/>
      <c r="E16" s="45">
        <f t="shared" si="0"/>
        <v>300</v>
      </c>
      <c r="F16" s="24"/>
      <c r="G16" s="45">
        <v>0.25</v>
      </c>
      <c r="H16" s="15"/>
      <c r="I16" s="46">
        <f t="shared" si="1"/>
        <v>100</v>
      </c>
      <c r="J16" s="46"/>
      <c r="K16" s="28">
        <f t="shared" si="2"/>
        <v>1200</v>
      </c>
      <c r="L16" s="47"/>
      <c r="M16" s="48">
        <f t="shared" si="3"/>
        <v>24000</v>
      </c>
      <c r="N16" s="49"/>
      <c r="O16" s="50">
        <f t="shared" si="4"/>
        <v>1.9317450096587252E-2</v>
      </c>
      <c r="P16" s="130"/>
      <c r="Q16" s="15"/>
      <c r="R16" s="131"/>
      <c r="S16" s="39"/>
      <c r="V16" s="40"/>
    </row>
    <row r="17" spans="1:22" ht="14.25" customHeight="1">
      <c r="A17" s="178" t="s">
        <v>50</v>
      </c>
      <c r="B17" s="42">
        <v>1</v>
      </c>
      <c r="C17" s="43">
        <v>20</v>
      </c>
      <c r="D17" s="44"/>
      <c r="E17" s="45">
        <f t="shared" si="0"/>
        <v>75</v>
      </c>
      <c r="F17" s="24"/>
      <c r="G17" s="45">
        <v>1</v>
      </c>
      <c r="H17" s="15"/>
      <c r="I17" s="46">
        <f t="shared" si="1"/>
        <v>400</v>
      </c>
      <c r="J17" s="46"/>
      <c r="K17" s="28">
        <f t="shared" si="2"/>
        <v>4800</v>
      </c>
      <c r="L17" s="47"/>
      <c r="M17" s="48">
        <f t="shared" si="3"/>
        <v>96000</v>
      </c>
      <c r="N17" s="49"/>
      <c r="O17" s="50">
        <f t="shared" si="4"/>
        <v>7.7269800386349008E-2</v>
      </c>
      <c r="P17" s="130"/>
      <c r="Q17" s="15"/>
      <c r="R17" s="131"/>
      <c r="S17" s="39"/>
      <c r="V17" s="40"/>
    </row>
    <row r="18" spans="1:22" ht="14.25" customHeight="1">
      <c r="A18" s="135">
        <v>25</v>
      </c>
      <c r="B18" s="136">
        <v>1</v>
      </c>
      <c r="C18" s="137">
        <v>25</v>
      </c>
      <c r="D18" s="138"/>
      <c r="E18" s="139">
        <f t="shared" si="0"/>
        <v>300</v>
      </c>
      <c r="F18" s="140"/>
      <c r="G18" s="139">
        <v>0.25</v>
      </c>
      <c r="H18" s="141"/>
      <c r="I18" s="142">
        <f t="shared" si="1"/>
        <v>100</v>
      </c>
      <c r="J18" s="142"/>
      <c r="K18" s="143">
        <f t="shared" si="2"/>
        <v>1200</v>
      </c>
      <c r="L18" s="144"/>
      <c r="M18" s="145">
        <f t="shared" si="3"/>
        <v>30000</v>
      </c>
      <c r="N18" s="146"/>
      <c r="O18" s="147">
        <f t="shared" si="4"/>
        <v>2.4146812620734062E-2</v>
      </c>
      <c r="P18" s="148"/>
      <c r="Q18" s="141"/>
      <c r="R18" s="149"/>
      <c r="S18" s="39"/>
      <c r="V18" s="40"/>
    </row>
    <row r="19" spans="1:22" ht="14.25" customHeight="1">
      <c r="A19" s="135" t="s">
        <v>49</v>
      </c>
      <c r="B19" s="136">
        <v>3</v>
      </c>
      <c r="C19" s="137">
        <v>25</v>
      </c>
      <c r="D19" s="138"/>
      <c r="E19" s="139">
        <f t="shared" si="0"/>
        <v>300</v>
      </c>
      <c r="F19" s="140"/>
      <c r="G19" s="139">
        <v>0.25</v>
      </c>
      <c r="H19" s="141"/>
      <c r="I19" s="142">
        <f t="shared" si="1"/>
        <v>100</v>
      </c>
      <c r="J19" s="142"/>
      <c r="K19" s="143">
        <f t="shared" si="2"/>
        <v>1200</v>
      </c>
      <c r="L19" s="144"/>
      <c r="M19" s="145">
        <f t="shared" si="3"/>
        <v>30000</v>
      </c>
      <c r="N19" s="146"/>
      <c r="O19" s="147">
        <f t="shared" si="4"/>
        <v>2.4146812620734062E-2</v>
      </c>
      <c r="P19" s="148"/>
      <c r="Q19" s="141"/>
      <c r="R19" s="150" t="s">
        <v>25</v>
      </c>
      <c r="S19" s="39"/>
      <c r="V19" s="40"/>
    </row>
    <row r="20" spans="1:22" ht="14.25" customHeight="1">
      <c r="A20" s="135" t="s">
        <v>42</v>
      </c>
      <c r="B20" s="136">
        <v>5</v>
      </c>
      <c r="C20" s="137">
        <v>25</v>
      </c>
      <c r="D20" s="138"/>
      <c r="E20" s="139">
        <f t="shared" si="0"/>
        <v>300</v>
      </c>
      <c r="F20" s="140"/>
      <c r="G20" s="139">
        <v>0.25</v>
      </c>
      <c r="H20" s="141"/>
      <c r="I20" s="142">
        <f t="shared" si="1"/>
        <v>100</v>
      </c>
      <c r="J20" s="142"/>
      <c r="K20" s="143">
        <f t="shared" si="2"/>
        <v>1200</v>
      </c>
      <c r="L20" s="144"/>
      <c r="M20" s="145">
        <f t="shared" si="3"/>
        <v>30000</v>
      </c>
      <c r="N20" s="146"/>
      <c r="O20" s="147">
        <f t="shared" si="4"/>
        <v>2.4146812620734062E-2</v>
      </c>
      <c r="P20" s="148"/>
      <c r="Q20" s="141"/>
      <c r="R20" s="150">
        <f>SUM(O11:O20)</f>
        <v>0.67128139085640692</v>
      </c>
      <c r="S20" s="39"/>
      <c r="V20" s="40"/>
    </row>
    <row r="21" spans="1:22" ht="14.25" customHeight="1">
      <c r="A21" s="41">
        <v>50</v>
      </c>
      <c r="B21" s="42">
        <v>1</v>
      </c>
      <c r="C21" s="43">
        <v>50</v>
      </c>
      <c r="D21" s="44"/>
      <c r="E21" s="45">
        <f t="shared" si="0"/>
        <v>222.22222222222223</v>
      </c>
      <c r="F21" s="24"/>
      <c r="G21" s="45" t="s">
        <v>0</v>
      </c>
      <c r="H21" s="15"/>
      <c r="I21" s="46">
        <v>135</v>
      </c>
      <c r="J21" s="46"/>
      <c r="K21" s="28">
        <f t="shared" si="2"/>
        <v>1620</v>
      </c>
      <c r="L21" s="47"/>
      <c r="M21" s="48">
        <f t="shared" si="3"/>
        <v>81000</v>
      </c>
      <c r="N21" s="49"/>
      <c r="O21" s="50">
        <f t="shared" si="4"/>
        <v>6.5196394075981975E-2</v>
      </c>
      <c r="P21" s="130"/>
      <c r="Q21" s="15"/>
      <c r="R21" s="131"/>
      <c r="S21" s="53"/>
      <c r="V21" s="40"/>
    </row>
    <row r="22" spans="1:22" ht="14.25" customHeight="1">
      <c r="A22" s="178" t="s">
        <v>54</v>
      </c>
      <c r="B22" s="42">
        <v>1</v>
      </c>
      <c r="C22" s="43">
        <v>50</v>
      </c>
      <c r="D22" s="44"/>
      <c r="E22" s="45">
        <f t="shared" si="0"/>
        <v>222.22222222222223</v>
      </c>
      <c r="F22" s="24"/>
      <c r="G22" s="45" t="s">
        <v>0</v>
      </c>
      <c r="H22" s="15"/>
      <c r="I22" s="46">
        <v>135</v>
      </c>
      <c r="J22" s="46"/>
      <c r="K22" s="28">
        <f t="shared" si="2"/>
        <v>1620</v>
      </c>
      <c r="L22" s="47"/>
      <c r="M22" s="48">
        <f t="shared" si="3"/>
        <v>81000</v>
      </c>
      <c r="N22" s="49"/>
      <c r="O22" s="50">
        <f t="shared" si="4"/>
        <v>6.5196394075981975E-2</v>
      </c>
      <c r="P22" s="130"/>
      <c r="Q22" s="15"/>
      <c r="R22" s="131"/>
      <c r="S22" s="53"/>
      <c r="V22" s="40"/>
    </row>
    <row r="23" spans="1:22" ht="14.25" customHeight="1">
      <c r="A23" s="41" t="s">
        <v>43</v>
      </c>
      <c r="B23" s="42">
        <v>10</v>
      </c>
      <c r="C23" s="43">
        <v>50</v>
      </c>
      <c r="D23" s="44"/>
      <c r="E23" s="45">
        <f t="shared" si="0"/>
        <v>400</v>
      </c>
      <c r="F23" s="24"/>
      <c r="G23" s="45" t="s">
        <v>0</v>
      </c>
      <c r="H23" s="15"/>
      <c r="I23" s="46">
        <v>75</v>
      </c>
      <c r="J23" s="46"/>
      <c r="K23" s="28">
        <f t="shared" si="2"/>
        <v>900</v>
      </c>
      <c r="L23" s="47"/>
      <c r="M23" s="48">
        <f t="shared" si="3"/>
        <v>45000</v>
      </c>
      <c r="N23" s="49"/>
      <c r="O23" s="50">
        <f t="shared" ref="O23:O33" si="10">(M23/$K$6)</f>
        <v>3.6220218931101097E-2</v>
      </c>
      <c r="P23" s="130"/>
      <c r="Q23" s="15"/>
      <c r="R23" s="131"/>
      <c r="S23" s="39"/>
      <c r="V23" s="40"/>
    </row>
    <row r="24" spans="1:22" ht="14.25" customHeight="1">
      <c r="A24" s="41" t="s">
        <v>46</v>
      </c>
      <c r="B24" s="42">
        <v>7</v>
      </c>
      <c r="C24" s="43">
        <v>50</v>
      </c>
      <c r="D24" s="44"/>
      <c r="E24" s="45">
        <f t="shared" si="0"/>
        <v>545.4545454545455</v>
      </c>
      <c r="F24" s="24"/>
      <c r="G24" s="45" t="s">
        <v>0</v>
      </c>
      <c r="H24" s="15"/>
      <c r="I24" s="46">
        <v>55</v>
      </c>
      <c r="J24" s="46"/>
      <c r="K24" s="28">
        <f t="shared" si="2"/>
        <v>660</v>
      </c>
      <c r="L24" s="47"/>
      <c r="M24" s="48">
        <f t="shared" si="3"/>
        <v>33000</v>
      </c>
      <c r="N24" s="49"/>
      <c r="O24" s="50">
        <f t="shared" si="10"/>
        <v>2.6561493882807468E-2</v>
      </c>
      <c r="P24" s="130"/>
      <c r="Q24" s="15"/>
      <c r="R24" s="131"/>
      <c r="S24" s="39"/>
      <c r="V24" s="40"/>
    </row>
    <row r="25" spans="1:22" ht="14.25" customHeight="1">
      <c r="A25" s="135">
        <v>100</v>
      </c>
      <c r="B25" s="136">
        <v>1</v>
      </c>
      <c r="C25" s="137">
        <v>100</v>
      </c>
      <c r="D25" s="138"/>
      <c r="E25" s="139">
        <f t="shared" si="0"/>
        <v>3000</v>
      </c>
      <c r="F25" s="140"/>
      <c r="G25" s="139" t="s">
        <v>0</v>
      </c>
      <c r="H25" s="141"/>
      <c r="I25" s="142">
        <v>10</v>
      </c>
      <c r="J25" s="142"/>
      <c r="K25" s="143">
        <f t="shared" si="2"/>
        <v>120</v>
      </c>
      <c r="L25" s="144"/>
      <c r="M25" s="145">
        <f t="shared" si="3"/>
        <v>12000</v>
      </c>
      <c r="N25" s="146"/>
      <c r="O25" s="147">
        <f t="shared" si="10"/>
        <v>9.658725048293626E-3</v>
      </c>
      <c r="P25" s="148"/>
      <c r="Q25" s="141"/>
      <c r="R25" s="149"/>
      <c r="S25" s="39"/>
      <c r="V25" s="40"/>
    </row>
    <row r="26" spans="1:22" ht="15.75">
      <c r="A26" s="192" t="s">
        <v>55</v>
      </c>
      <c r="B26" s="151">
        <v>7</v>
      </c>
      <c r="C26" s="152">
        <v>100</v>
      </c>
      <c r="D26" s="153"/>
      <c r="E26" s="139">
        <f t="shared" si="0"/>
        <v>2142.8571428571427</v>
      </c>
      <c r="F26" s="154"/>
      <c r="G26" s="155" t="s">
        <v>0</v>
      </c>
      <c r="H26" s="156"/>
      <c r="I26" s="157">
        <v>14</v>
      </c>
      <c r="J26" s="157"/>
      <c r="K26" s="143">
        <f t="shared" si="2"/>
        <v>168</v>
      </c>
      <c r="L26" s="158"/>
      <c r="M26" s="145">
        <f t="shared" si="3"/>
        <v>16800</v>
      </c>
      <c r="N26" s="159"/>
      <c r="O26" s="147">
        <f t="shared" si="10"/>
        <v>1.3522215067611075E-2</v>
      </c>
      <c r="P26" s="160"/>
      <c r="Q26" s="156"/>
      <c r="R26" s="149"/>
      <c r="S26" s="39"/>
      <c r="V26" s="40"/>
    </row>
    <row r="27" spans="1:22" ht="14.25" customHeight="1">
      <c r="A27" s="179" t="s">
        <v>52</v>
      </c>
      <c r="B27" s="136">
        <v>1</v>
      </c>
      <c r="C27" s="137">
        <v>100</v>
      </c>
      <c r="D27" s="138"/>
      <c r="E27" s="139">
        <f t="shared" si="0"/>
        <v>2142.8571428571427</v>
      </c>
      <c r="F27" s="140"/>
      <c r="G27" s="139" t="s">
        <v>0</v>
      </c>
      <c r="H27" s="141"/>
      <c r="I27" s="142">
        <v>14</v>
      </c>
      <c r="J27" s="142"/>
      <c r="K27" s="143">
        <f t="shared" si="2"/>
        <v>168</v>
      </c>
      <c r="L27" s="144"/>
      <c r="M27" s="145">
        <f t="shared" si="3"/>
        <v>16800</v>
      </c>
      <c r="N27" s="146"/>
      <c r="O27" s="147">
        <f t="shared" si="10"/>
        <v>1.3522215067611075E-2</v>
      </c>
      <c r="P27" s="148"/>
      <c r="Q27" s="141"/>
      <c r="R27" s="150"/>
      <c r="S27" s="39"/>
      <c r="V27" s="40"/>
    </row>
    <row r="28" spans="1:22" ht="14.25" customHeight="1">
      <c r="A28" s="135" t="s">
        <v>45</v>
      </c>
      <c r="B28" s="136">
        <v>2</v>
      </c>
      <c r="C28" s="137">
        <v>100</v>
      </c>
      <c r="D28" s="138"/>
      <c r="E28" s="139">
        <f t="shared" ref="E28" si="11">$A$6/K28</f>
        <v>1875</v>
      </c>
      <c r="F28" s="140"/>
      <c r="G28" s="139" t="s">
        <v>0</v>
      </c>
      <c r="H28" s="141"/>
      <c r="I28" s="142">
        <v>16</v>
      </c>
      <c r="J28" s="142"/>
      <c r="K28" s="143">
        <f t="shared" ref="K28" si="12">I28*$K$9</f>
        <v>192</v>
      </c>
      <c r="L28" s="144"/>
      <c r="M28" s="145">
        <f t="shared" ref="M28" si="13">K28*C28</f>
        <v>19200</v>
      </c>
      <c r="N28" s="146"/>
      <c r="O28" s="147">
        <f t="shared" ref="O28" si="14">(M28/$K$6)</f>
        <v>1.5453960077269801E-2</v>
      </c>
      <c r="P28" s="148"/>
      <c r="Q28" s="141"/>
      <c r="R28" s="161" t="s">
        <v>24</v>
      </c>
      <c r="S28" s="39"/>
      <c r="V28" s="40"/>
    </row>
    <row r="29" spans="1:22" ht="14.25" customHeight="1">
      <c r="A29" s="135" t="s">
        <v>56</v>
      </c>
      <c r="B29" s="136">
        <v>4</v>
      </c>
      <c r="C29" s="137">
        <v>100</v>
      </c>
      <c r="D29" s="138"/>
      <c r="E29" s="139">
        <f t="shared" si="0"/>
        <v>3750</v>
      </c>
      <c r="F29" s="140"/>
      <c r="G29" s="139" t="s">
        <v>0</v>
      </c>
      <c r="H29" s="141"/>
      <c r="I29" s="142">
        <v>8</v>
      </c>
      <c r="J29" s="142"/>
      <c r="K29" s="143">
        <f t="shared" si="2"/>
        <v>96</v>
      </c>
      <c r="L29" s="144"/>
      <c r="M29" s="145">
        <f t="shared" si="3"/>
        <v>9600</v>
      </c>
      <c r="N29" s="146"/>
      <c r="O29" s="147">
        <f t="shared" si="10"/>
        <v>7.7269800386349004E-3</v>
      </c>
      <c r="P29" s="148"/>
      <c r="Q29" s="141"/>
      <c r="R29" s="161">
        <f>SUM(O21:O29)</f>
        <v>0.25305859626529298</v>
      </c>
      <c r="S29" s="39"/>
      <c r="V29" s="40"/>
    </row>
    <row r="30" spans="1:22" ht="14.25" customHeight="1">
      <c r="A30" s="41">
        <v>1000</v>
      </c>
      <c r="B30" s="42">
        <v>1</v>
      </c>
      <c r="C30" s="43">
        <v>1000</v>
      </c>
      <c r="D30" s="44"/>
      <c r="E30" s="45">
        <f t="shared" si="0"/>
        <v>30000</v>
      </c>
      <c r="F30" s="24"/>
      <c r="G30" s="45" t="s">
        <v>0</v>
      </c>
      <c r="H30" s="15"/>
      <c r="I30" s="46">
        <v>1</v>
      </c>
      <c r="J30" s="46"/>
      <c r="K30" s="28">
        <f t="shared" si="2"/>
        <v>12</v>
      </c>
      <c r="L30" s="47" t="s">
        <v>31</v>
      </c>
      <c r="M30" s="48">
        <f t="shared" si="3"/>
        <v>12000</v>
      </c>
      <c r="N30" s="49"/>
      <c r="O30" s="50">
        <f t="shared" si="10"/>
        <v>9.658725048293626E-3</v>
      </c>
      <c r="P30" s="130"/>
      <c r="Q30" s="15"/>
      <c r="R30" s="131"/>
      <c r="S30" s="39"/>
      <c r="V30" s="40"/>
    </row>
    <row r="31" spans="1:22" ht="14.25" customHeight="1">
      <c r="A31" s="41" t="s">
        <v>47</v>
      </c>
      <c r="B31" s="133">
        <v>20</v>
      </c>
      <c r="C31" s="43">
        <v>1000</v>
      </c>
      <c r="D31" s="44"/>
      <c r="E31" s="45">
        <f t="shared" si="0"/>
        <v>90000</v>
      </c>
      <c r="F31" s="24"/>
      <c r="G31" s="45" t="s">
        <v>0</v>
      </c>
      <c r="H31" s="15"/>
      <c r="I31" s="46" t="s">
        <v>0</v>
      </c>
      <c r="J31" s="46"/>
      <c r="K31" s="28">
        <v>4</v>
      </c>
      <c r="L31" s="47" t="s">
        <v>31</v>
      </c>
      <c r="M31" s="48">
        <f t="shared" si="3"/>
        <v>4000</v>
      </c>
      <c r="N31" s="49"/>
      <c r="O31" s="50">
        <f t="shared" si="10"/>
        <v>3.2195750160978749E-3</v>
      </c>
      <c r="P31" s="130"/>
      <c r="Q31" s="15"/>
      <c r="R31" s="132"/>
      <c r="S31" s="39"/>
      <c r="V31" s="40"/>
    </row>
    <row r="32" spans="1:22" ht="14.25" customHeight="1">
      <c r="A32" s="41" t="s">
        <v>53</v>
      </c>
      <c r="B32" s="42">
        <v>15</v>
      </c>
      <c r="C32" s="43">
        <v>1000</v>
      </c>
      <c r="D32" s="44"/>
      <c r="E32" s="45">
        <f t="shared" si="0"/>
        <v>120000</v>
      </c>
      <c r="F32" s="24"/>
      <c r="G32" s="45" t="s">
        <v>0</v>
      </c>
      <c r="H32" s="15"/>
      <c r="I32" s="46" t="s">
        <v>0</v>
      </c>
      <c r="J32" s="46"/>
      <c r="K32" s="28">
        <v>3</v>
      </c>
      <c r="L32" s="47" t="s">
        <v>31</v>
      </c>
      <c r="M32" s="48">
        <f t="shared" si="3"/>
        <v>3000</v>
      </c>
      <c r="N32" s="49"/>
      <c r="O32" s="50">
        <f t="shared" si="10"/>
        <v>2.4146812620734065E-3</v>
      </c>
      <c r="P32" s="130"/>
      <c r="Q32" s="15"/>
      <c r="R32" s="132" t="s">
        <v>33</v>
      </c>
      <c r="S32" s="39"/>
      <c r="V32" s="40"/>
    </row>
    <row r="33" spans="1:25" s="64" customFormat="1" ht="14.25" customHeight="1" thickBot="1">
      <c r="A33" s="162">
        <v>15000</v>
      </c>
      <c r="B33" s="163">
        <v>1</v>
      </c>
      <c r="C33" s="164">
        <v>15000</v>
      </c>
      <c r="D33" s="165"/>
      <c r="E33" s="166">
        <f t="shared" si="0"/>
        <v>90000</v>
      </c>
      <c r="F33" s="167"/>
      <c r="G33" s="166" t="s">
        <v>0</v>
      </c>
      <c r="H33" s="168"/>
      <c r="I33" s="169" t="s">
        <v>0</v>
      </c>
      <c r="J33" s="169"/>
      <c r="K33" s="170">
        <v>4</v>
      </c>
      <c r="L33" s="171" t="s">
        <v>31</v>
      </c>
      <c r="M33" s="172">
        <f t="shared" si="3"/>
        <v>60000</v>
      </c>
      <c r="N33" s="173"/>
      <c r="O33" s="174">
        <f t="shared" si="10"/>
        <v>4.8293625241468123E-2</v>
      </c>
      <c r="P33" s="175"/>
      <c r="Q33" s="168"/>
      <c r="R33" s="176">
        <f>SUM(O30:O33)</f>
        <v>6.3586606567933024E-2</v>
      </c>
      <c r="S33" s="63"/>
      <c r="V33" s="65"/>
    </row>
    <row r="34" spans="1:25" ht="14.25" customHeight="1" thickTop="1">
      <c r="A34" s="21"/>
      <c r="B34" s="4"/>
      <c r="C34" s="24" t="s">
        <v>38</v>
      </c>
      <c r="D34" s="14"/>
      <c r="E34" s="66">
        <f t="shared" si="0"/>
        <v>4.7893357457394865</v>
      </c>
      <c r="F34" s="24"/>
      <c r="G34" s="45">
        <f>SUM(G11:G33)</f>
        <v>14.5</v>
      </c>
      <c r="H34" s="28"/>
      <c r="I34" s="46">
        <f>SUM(I11:I33)</f>
        <v>6263</v>
      </c>
      <c r="J34" s="46"/>
      <c r="K34" s="28">
        <f>SUM(K11:K33)</f>
        <v>75167</v>
      </c>
      <c r="L34" s="47"/>
      <c r="M34" s="48">
        <f>SUM(M11:M33)</f>
        <v>1227400</v>
      </c>
      <c r="N34" s="49"/>
      <c r="O34" s="50">
        <f>SUM(O11:O33)</f>
        <v>0.98792659368963309</v>
      </c>
      <c r="P34" s="51" t="s">
        <v>16</v>
      </c>
      <c r="Q34" s="6"/>
      <c r="R34" s="52">
        <f>R20+R29+R33</f>
        <v>0.98792659368963298</v>
      </c>
    </row>
    <row r="35" spans="1:25" ht="14.25" customHeight="1" thickBot="1">
      <c r="A35" s="67" t="s">
        <v>37</v>
      </c>
      <c r="B35" s="68"/>
      <c r="C35" s="54">
        <f>C33</f>
        <v>15000</v>
      </c>
      <c r="D35" s="69"/>
      <c r="E35" s="55">
        <f t="shared" si="0"/>
        <v>360000</v>
      </c>
      <c r="F35" s="56"/>
      <c r="G35" s="55" t="s">
        <v>0</v>
      </c>
      <c r="H35" s="58"/>
      <c r="I35" s="57" t="s">
        <v>0</v>
      </c>
      <c r="J35" s="57"/>
      <c r="K35" s="58">
        <v>1</v>
      </c>
      <c r="L35" s="59"/>
      <c r="M35" s="60">
        <f t="shared" si="3"/>
        <v>15000</v>
      </c>
      <c r="N35" s="61"/>
      <c r="O35" s="62">
        <f t="shared" ref="O35" si="15">(M35/$K$6)</f>
        <v>1.2073406310367031E-2</v>
      </c>
      <c r="P35" s="70"/>
      <c r="Q35" s="71"/>
      <c r="R35" s="72">
        <f>O35</f>
        <v>1.2073406310367031E-2</v>
      </c>
    </row>
    <row r="36" spans="1:25" ht="14.25" customHeight="1" thickTop="1">
      <c r="A36" s="21"/>
      <c r="B36" s="4"/>
      <c r="C36" s="24" t="s">
        <v>15</v>
      </c>
      <c r="D36" s="14"/>
      <c r="E36" s="66">
        <f t="shared" si="0"/>
        <v>4.7892720306513414</v>
      </c>
      <c r="F36" s="24"/>
      <c r="G36" s="45">
        <f>SUM(G34:G35)</f>
        <v>14.5</v>
      </c>
      <c r="H36" s="28"/>
      <c r="I36" s="46">
        <f>SUM(I34:I35)</f>
        <v>6263</v>
      </c>
      <c r="J36" s="46"/>
      <c r="K36" s="28">
        <f>SUM(K34:K35)</f>
        <v>75168</v>
      </c>
      <c r="L36" s="47"/>
      <c r="M36" s="48">
        <f>SUM(M34:M35)</f>
        <v>1242400</v>
      </c>
      <c r="N36" s="49"/>
      <c r="O36" s="50">
        <f>SUM(O34:O35)</f>
        <v>1.0000000000000002</v>
      </c>
      <c r="P36" s="51"/>
      <c r="Q36" s="6"/>
      <c r="R36" s="52">
        <f>SUM(R34:R35)</f>
        <v>1</v>
      </c>
    </row>
    <row r="37" spans="1:25" s="38" customFormat="1" ht="14.25" customHeight="1">
      <c r="A37" s="21"/>
      <c r="B37" s="73"/>
      <c r="C37" s="74"/>
      <c r="D37" s="75"/>
      <c r="E37" s="76"/>
      <c r="F37" s="74"/>
      <c r="G37" s="76"/>
      <c r="H37" s="77"/>
      <c r="I37" s="78"/>
      <c r="J37" s="78"/>
      <c r="K37" s="78"/>
      <c r="L37" s="79"/>
      <c r="M37" s="80"/>
      <c r="N37" s="81"/>
      <c r="O37" s="82"/>
      <c r="P37" s="82"/>
      <c r="Q37" s="75"/>
      <c r="R37" s="83"/>
    </row>
    <row r="38" spans="1:25" s="38" customFormat="1" ht="14.25" customHeight="1">
      <c r="A38" s="84" t="s">
        <v>44</v>
      </c>
      <c r="B38" s="73"/>
      <c r="C38" s="74"/>
      <c r="D38" s="75"/>
      <c r="E38" s="202" t="s">
        <v>32</v>
      </c>
      <c r="F38" s="203"/>
      <c r="G38" s="203"/>
      <c r="H38" s="203"/>
      <c r="I38" s="203"/>
      <c r="J38" s="203"/>
      <c r="K38" s="204"/>
      <c r="L38" s="78"/>
      <c r="M38" s="78"/>
      <c r="N38" s="81"/>
      <c r="O38" s="82"/>
      <c r="P38" s="82"/>
      <c r="Q38" s="75"/>
      <c r="R38" s="83"/>
    </row>
    <row r="39" spans="1:25" s="38" customFormat="1" ht="14.25" customHeight="1">
      <c r="A39" s="21"/>
      <c r="B39" s="73"/>
      <c r="C39" s="74"/>
      <c r="D39" s="75"/>
      <c r="E39" s="180">
        <f>C11</f>
        <v>10</v>
      </c>
      <c r="F39" s="181" t="s">
        <v>17</v>
      </c>
      <c r="G39" s="182">
        <f>$A$6/SUM(K11:K13)</f>
        <v>6.25</v>
      </c>
      <c r="H39" s="183"/>
      <c r="I39" s="184">
        <v>50</v>
      </c>
      <c r="J39" s="181" t="s">
        <v>17</v>
      </c>
      <c r="K39" s="185">
        <f>$A$6/SUM(K21:K24)</f>
        <v>75</v>
      </c>
      <c r="L39" s="89"/>
      <c r="M39" s="90"/>
      <c r="N39" s="81"/>
      <c r="O39" s="82"/>
      <c r="P39" s="82"/>
      <c r="Q39" s="75"/>
      <c r="R39" s="83"/>
    </row>
    <row r="40" spans="1:25" s="38" customFormat="1" ht="14.25" customHeight="1">
      <c r="A40" s="21"/>
      <c r="B40" s="73"/>
      <c r="C40" s="74"/>
      <c r="D40" s="75"/>
      <c r="E40" s="85">
        <f>C14</f>
        <v>20</v>
      </c>
      <c r="F40" s="6" t="s">
        <v>17</v>
      </c>
      <c r="G40" s="86">
        <f>$A$6/SUM(K14:K17)</f>
        <v>42.857142857142854</v>
      </c>
      <c r="H40" s="87"/>
      <c r="I40" s="91">
        <v>100</v>
      </c>
      <c r="J40" s="89" t="s">
        <v>17</v>
      </c>
      <c r="K40" s="88">
        <f>$A$6/SUM(K25:K29)</f>
        <v>483.87096774193549</v>
      </c>
      <c r="L40" s="89"/>
      <c r="M40" s="90"/>
      <c r="N40" s="81"/>
      <c r="O40" s="82"/>
      <c r="P40" s="82"/>
      <c r="Q40" s="75"/>
      <c r="R40" s="83"/>
    </row>
    <row r="41" spans="1:25" s="38" customFormat="1" ht="14.25" customHeight="1">
      <c r="A41" s="92"/>
      <c r="B41" s="73"/>
      <c r="C41" s="74"/>
      <c r="D41" s="75"/>
      <c r="E41" s="85">
        <v>25</v>
      </c>
      <c r="F41" s="6" t="s">
        <v>17</v>
      </c>
      <c r="G41" s="86">
        <f>$A$6/SUM(K18:K20)</f>
        <v>100</v>
      </c>
      <c r="H41" s="87"/>
      <c r="I41" s="91">
        <v>1000</v>
      </c>
      <c r="J41" s="89" t="s">
        <v>17</v>
      </c>
      <c r="K41" s="88">
        <f>$A$6/SUM(K30:K32)</f>
        <v>18947.36842105263</v>
      </c>
      <c r="L41" s="89"/>
      <c r="M41" s="90"/>
      <c r="N41" s="81"/>
      <c r="O41" s="82"/>
      <c r="P41" s="82"/>
      <c r="Q41" s="75"/>
      <c r="R41" s="83"/>
    </row>
    <row r="42" spans="1:25" s="38" customFormat="1" ht="14.25" customHeight="1">
      <c r="A42" s="92"/>
      <c r="B42" s="73"/>
      <c r="C42" s="74"/>
      <c r="D42" s="75"/>
      <c r="E42" s="186"/>
      <c r="F42" s="187"/>
      <c r="G42" s="187"/>
      <c r="H42" s="93"/>
      <c r="I42" s="94">
        <f>C33</f>
        <v>15000</v>
      </c>
      <c r="J42" s="95" t="s">
        <v>17</v>
      </c>
      <c r="K42" s="96">
        <f>$A$6/SUM(K33)</f>
        <v>90000</v>
      </c>
      <c r="L42" s="89"/>
      <c r="M42" s="90"/>
      <c r="N42" s="81"/>
      <c r="O42" s="82"/>
      <c r="P42" s="82"/>
      <c r="Q42" s="75"/>
      <c r="R42" s="83"/>
    </row>
    <row r="43" spans="1:25" s="38" customFormat="1" ht="14.25" customHeight="1">
      <c r="A43" s="92"/>
      <c r="B43" s="73"/>
      <c r="C43" s="74"/>
      <c r="D43" s="75"/>
      <c r="E43" s="75"/>
      <c r="F43" s="75"/>
      <c r="G43" s="75"/>
      <c r="H43" s="74"/>
      <c r="L43" s="89"/>
      <c r="M43" s="90"/>
      <c r="N43" s="81"/>
      <c r="O43" s="82"/>
      <c r="P43" s="82"/>
      <c r="Q43" s="75"/>
      <c r="R43" s="83"/>
    </row>
    <row r="44" spans="1:25" s="38" customFormat="1" ht="14.25" customHeight="1">
      <c r="A44" s="92"/>
      <c r="B44" s="73"/>
      <c r="C44" s="74"/>
      <c r="D44" s="75"/>
      <c r="E44" s="91"/>
      <c r="F44" s="87"/>
      <c r="G44" s="86"/>
      <c r="H44" s="74"/>
      <c r="I44" s="91"/>
      <c r="J44" s="89"/>
      <c r="K44" s="90"/>
      <c r="L44" s="78"/>
      <c r="M44" s="78"/>
      <c r="N44" s="81"/>
      <c r="O44" s="82"/>
      <c r="P44" s="82"/>
      <c r="Q44" s="75"/>
      <c r="R44" s="83"/>
    </row>
    <row r="45" spans="1:25" ht="14.25" customHeight="1">
      <c r="A45" s="97" t="s">
        <v>18</v>
      </c>
      <c r="B45" s="98" t="s">
        <v>36</v>
      </c>
      <c r="C45" s="6"/>
      <c r="D45" s="6"/>
      <c r="E45" s="99"/>
      <c r="F45" s="100"/>
      <c r="G45" s="101"/>
      <c r="H45" s="87"/>
      <c r="I45" s="89"/>
      <c r="J45" s="89"/>
      <c r="K45" s="89"/>
      <c r="L45" s="102"/>
      <c r="M45" s="103"/>
      <c r="N45" s="104"/>
      <c r="O45" s="51"/>
      <c r="P45" s="51"/>
      <c r="Q45" s="6"/>
      <c r="R45" s="9"/>
    </row>
    <row r="46" spans="1:25" ht="14.25" customHeight="1">
      <c r="A46" s="97" t="s">
        <v>31</v>
      </c>
      <c r="B46" s="98" t="s">
        <v>35</v>
      </c>
      <c r="C46" s="6"/>
      <c r="D46" s="6"/>
      <c r="E46" s="99"/>
      <c r="F46" s="100"/>
      <c r="G46" s="105"/>
      <c r="H46" s="87"/>
      <c r="I46" s="89"/>
      <c r="J46" s="89"/>
      <c r="K46" s="102"/>
      <c r="L46" s="102"/>
      <c r="M46" s="89"/>
      <c r="N46" s="104"/>
      <c r="O46" s="106"/>
      <c r="P46" s="106"/>
      <c r="Q46" s="6"/>
      <c r="R46" s="9"/>
    </row>
    <row r="47" spans="1:25" ht="14.25" customHeight="1">
      <c r="A47" s="97" t="s">
        <v>16</v>
      </c>
      <c r="B47" s="98" t="s">
        <v>19</v>
      </c>
      <c r="C47" s="6"/>
      <c r="D47" s="6"/>
      <c r="E47" s="99"/>
      <c r="F47" s="100"/>
      <c r="G47" s="105"/>
      <c r="H47" s="87"/>
      <c r="I47" s="89"/>
      <c r="J47" s="89"/>
      <c r="K47" s="102"/>
      <c r="L47" s="102"/>
      <c r="M47" s="89"/>
      <c r="N47" s="104"/>
      <c r="O47" s="106"/>
      <c r="P47" s="106"/>
      <c r="Q47" s="6"/>
      <c r="R47" s="9"/>
    </row>
    <row r="48" spans="1:25" ht="14.25" customHeight="1">
      <c r="A48" s="21"/>
      <c r="B48" s="4"/>
      <c r="C48" s="6"/>
      <c r="D48" s="6"/>
      <c r="E48" s="6"/>
      <c r="F48" s="107"/>
      <c r="G48" s="6"/>
      <c r="H48" s="6"/>
      <c r="I48" s="6"/>
      <c r="J48" s="107"/>
      <c r="K48" s="6"/>
      <c r="L48" s="6"/>
      <c r="M48" s="6"/>
      <c r="N48" s="107"/>
      <c r="O48" s="6"/>
      <c r="P48" s="6"/>
      <c r="Q48" s="6"/>
      <c r="R48" s="9"/>
      <c r="Y48" s="99"/>
    </row>
    <row r="49" spans="1:25" ht="14.25" customHeight="1">
      <c r="A49" s="108"/>
      <c r="B49" s="109"/>
      <c r="C49" s="34" t="s">
        <v>8</v>
      </c>
      <c r="D49" s="110"/>
      <c r="E49" s="110"/>
      <c r="F49" s="34" t="s">
        <v>20</v>
      </c>
      <c r="G49" s="110"/>
      <c r="H49" s="110"/>
      <c r="I49" s="110"/>
      <c r="J49" s="34" t="s">
        <v>21</v>
      </c>
      <c r="K49" s="110"/>
      <c r="L49" s="110"/>
      <c r="M49" s="110"/>
      <c r="N49" s="34" t="s">
        <v>22</v>
      </c>
      <c r="O49" s="110"/>
      <c r="P49" s="110"/>
      <c r="Q49" s="34" t="s">
        <v>23</v>
      </c>
      <c r="R49" s="111"/>
      <c r="T49" s="112"/>
      <c r="U49" s="113"/>
      <c r="Y49" s="99"/>
    </row>
    <row r="50" spans="1:25" ht="12.75" customHeight="1">
      <c r="A50" s="41">
        <f>A11</f>
        <v>10</v>
      </c>
      <c r="B50" s="42"/>
      <c r="C50" s="12">
        <f>C11</f>
        <v>10</v>
      </c>
      <c r="D50" s="14"/>
      <c r="E50" s="14">
        <v>9</v>
      </c>
      <c r="F50" s="15" t="s">
        <v>17</v>
      </c>
      <c r="G50" s="44">
        <f>E50*C50</f>
        <v>90</v>
      </c>
      <c r="H50" s="14"/>
      <c r="I50" s="14">
        <v>9</v>
      </c>
      <c r="J50" s="15" t="s">
        <v>17</v>
      </c>
      <c r="K50" s="44">
        <f t="shared" ref="K50:K59" si="16">I50*C50</f>
        <v>90</v>
      </c>
      <c r="L50" s="14"/>
      <c r="M50" s="14">
        <v>11</v>
      </c>
      <c r="N50" s="15" t="s">
        <v>17</v>
      </c>
      <c r="O50" s="44">
        <f t="shared" ref="O50:O59" si="17">M50*C50</f>
        <v>110</v>
      </c>
      <c r="P50" s="47">
        <v>11</v>
      </c>
      <c r="Q50" s="15" t="s">
        <v>17</v>
      </c>
      <c r="R50" s="114">
        <f t="shared" ref="R50:R59" si="18">P50*C50</f>
        <v>110</v>
      </c>
      <c r="S50" s="115">
        <f>((M50+I50+E50+P50)*($I$9/$G$9))/4</f>
        <v>4000</v>
      </c>
      <c r="T50" s="115">
        <f>I11</f>
        <v>2800</v>
      </c>
      <c r="U50" s="116"/>
      <c r="V50" s="117">
        <f>S50-T50</f>
        <v>1200</v>
      </c>
      <c r="Y50" s="99"/>
    </row>
    <row r="51" spans="1:25" ht="12.75" customHeight="1">
      <c r="A51" s="41" t="str">
        <f t="shared" ref="A51:A59" si="19">A12</f>
        <v>$5 (DBL)</v>
      </c>
      <c r="B51" s="42"/>
      <c r="C51" s="12">
        <f t="shared" ref="C51:C59" si="20">C12</f>
        <v>10</v>
      </c>
      <c r="D51" s="14"/>
      <c r="E51" s="14">
        <v>4</v>
      </c>
      <c r="F51" s="15" t="s">
        <v>17</v>
      </c>
      <c r="G51" s="44">
        <f t="shared" ref="G51:G59" si="21">E51*C51</f>
        <v>40</v>
      </c>
      <c r="H51" s="14"/>
      <c r="I51" s="14">
        <v>4</v>
      </c>
      <c r="J51" s="15" t="s">
        <v>17</v>
      </c>
      <c r="K51" s="44">
        <f t="shared" si="16"/>
        <v>40</v>
      </c>
      <c r="L51" s="14"/>
      <c r="M51" s="14">
        <v>4</v>
      </c>
      <c r="N51" s="15" t="s">
        <v>17</v>
      </c>
      <c r="O51" s="44">
        <f t="shared" si="17"/>
        <v>40</v>
      </c>
      <c r="P51" s="47">
        <v>4</v>
      </c>
      <c r="Q51" s="15" t="s">
        <v>17</v>
      </c>
      <c r="R51" s="114">
        <f t="shared" si="18"/>
        <v>40</v>
      </c>
      <c r="S51" s="115">
        <f t="shared" ref="S51:S59" si="22">((M51+I51+E51+P51)*($I$9/$G$9))/4</f>
        <v>1600</v>
      </c>
      <c r="T51" s="115">
        <f t="shared" ref="T51:T59" si="23">I12</f>
        <v>1600</v>
      </c>
      <c r="U51" s="116"/>
      <c r="V51" s="117">
        <f t="shared" ref="V51:V59" si="24">S51-T51</f>
        <v>0</v>
      </c>
    </row>
    <row r="52" spans="1:25" ht="12.75" customHeight="1">
      <c r="A52" s="41" t="str">
        <f t="shared" si="19"/>
        <v>$5 x 2</v>
      </c>
      <c r="B52" s="42"/>
      <c r="C52" s="12">
        <f t="shared" si="20"/>
        <v>10</v>
      </c>
      <c r="D52" s="14"/>
      <c r="E52" s="14">
        <v>1</v>
      </c>
      <c r="F52" s="15" t="s">
        <v>17</v>
      </c>
      <c r="G52" s="44">
        <f t="shared" ref="G52" si="25">E52*C52</f>
        <v>10</v>
      </c>
      <c r="H52" s="14"/>
      <c r="I52" s="14">
        <v>1</v>
      </c>
      <c r="J52" s="15" t="s">
        <v>17</v>
      </c>
      <c r="K52" s="44">
        <f t="shared" ref="K52" si="26">I52*C52</f>
        <v>10</v>
      </c>
      <c r="L52" s="14"/>
      <c r="M52" s="14">
        <v>1</v>
      </c>
      <c r="N52" s="15" t="s">
        <v>17</v>
      </c>
      <c r="O52" s="44">
        <f t="shared" ref="O52" si="27">M52*C52</f>
        <v>10</v>
      </c>
      <c r="P52" s="47">
        <v>1</v>
      </c>
      <c r="Q52" s="15" t="s">
        <v>17</v>
      </c>
      <c r="R52" s="114">
        <f t="shared" ref="R52" si="28">P52*C52</f>
        <v>10</v>
      </c>
      <c r="S52" s="115">
        <f t="shared" si="22"/>
        <v>400</v>
      </c>
      <c r="T52" s="115">
        <f t="shared" si="23"/>
        <v>400</v>
      </c>
      <c r="U52" s="116"/>
      <c r="V52" s="117">
        <f t="shared" si="24"/>
        <v>0</v>
      </c>
    </row>
    <row r="53" spans="1:25" ht="12.75" customHeight="1">
      <c r="A53" s="41">
        <f t="shared" si="19"/>
        <v>20</v>
      </c>
      <c r="B53" s="42"/>
      <c r="C53" s="12">
        <f t="shared" si="20"/>
        <v>20</v>
      </c>
      <c r="D53" s="14"/>
      <c r="E53" s="14">
        <v>0</v>
      </c>
      <c r="F53" s="15" t="s">
        <v>17</v>
      </c>
      <c r="G53" s="44">
        <f t="shared" si="21"/>
        <v>0</v>
      </c>
      <c r="H53" s="14"/>
      <c r="I53" s="14">
        <v>1</v>
      </c>
      <c r="J53" s="15" t="s">
        <v>17</v>
      </c>
      <c r="K53" s="44">
        <f>I53*C53</f>
        <v>20</v>
      </c>
      <c r="L53" s="14"/>
      <c r="M53" s="14">
        <v>0</v>
      </c>
      <c r="N53" s="15" t="s">
        <v>17</v>
      </c>
      <c r="O53" s="44">
        <f>M53*C53</f>
        <v>0</v>
      </c>
      <c r="P53" s="47">
        <v>0</v>
      </c>
      <c r="Q53" s="15" t="s">
        <v>17</v>
      </c>
      <c r="R53" s="114">
        <f t="shared" si="18"/>
        <v>0</v>
      </c>
      <c r="S53" s="115">
        <f t="shared" si="22"/>
        <v>100</v>
      </c>
      <c r="T53" s="115">
        <f t="shared" si="23"/>
        <v>100</v>
      </c>
      <c r="U53" s="116"/>
      <c r="V53" s="117">
        <f t="shared" si="24"/>
        <v>0</v>
      </c>
    </row>
    <row r="54" spans="1:25" ht="12.75" customHeight="1">
      <c r="A54" s="41" t="str">
        <f t="shared" si="19"/>
        <v>$10 x 2</v>
      </c>
      <c r="B54" s="42"/>
      <c r="C54" s="12">
        <f t="shared" si="20"/>
        <v>20</v>
      </c>
      <c r="D54" s="14"/>
      <c r="E54" s="14">
        <v>1</v>
      </c>
      <c r="F54" s="15" t="s">
        <v>17</v>
      </c>
      <c r="G54" s="44">
        <f>E54*C54</f>
        <v>20</v>
      </c>
      <c r="H54" s="14"/>
      <c r="I54" s="14">
        <v>0</v>
      </c>
      <c r="J54" s="15" t="s">
        <v>17</v>
      </c>
      <c r="K54" s="44">
        <f t="shared" si="16"/>
        <v>0</v>
      </c>
      <c r="L54" s="14"/>
      <c r="M54" s="14">
        <v>0</v>
      </c>
      <c r="N54" s="15" t="s">
        <v>17</v>
      </c>
      <c r="O54" s="44">
        <f t="shared" si="17"/>
        <v>0</v>
      </c>
      <c r="P54" s="14">
        <v>0</v>
      </c>
      <c r="Q54" s="15" t="s">
        <v>17</v>
      </c>
      <c r="R54" s="114">
        <f t="shared" si="18"/>
        <v>0</v>
      </c>
      <c r="S54" s="115">
        <f t="shared" si="22"/>
        <v>100</v>
      </c>
      <c r="T54" s="115">
        <f t="shared" si="23"/>
        <v>100</v>
      </c>
      <c r="U54" s="116"/>
      <c r="V54" s="117">
        <f t="shared" si="24"/>
        <v>0</v>
      </c>
    </row>
    <row r="55" spans="1:25" ht="12.75" customHeight="1">
      <c r="A55" s="41" t="str">
        <f t="shared" si="19"/>
        <v>$5 x 4</v>
      </c>
      <c r="B55" s="42"/>
      <c r="C55" s="12">
        <f t="shared" si="20"/>
        <v>20</v>
      </c>
      <c r="D55" s="14"/>
      <c r="E55" s="14">
        <v>0</v>
      </c>
      <c r="F55" s="15" t="s">
        <v>17</v>
      </c>
      <c r="G55" s="44">
        <f t="shared" si="21"/>
        <v>0</v>
      </c>
      <c r="H55" s="14"/>
      <c r="I55" s="14">
        <v>1</v>
      </c>
      <c r="J55" s="15" t="s">
        <v>17</v>
      </c>
      <c r="K55" s="44">
        <f t="shared" si="16"/>
        <v>20</v>
      </c>
      <c r="L55" s="14"/>
      <c r="M55" s="14">
        <v>0</v>
      </c>
      <c r="N55" s="15" t="s">
        <v>17</v>
      </c>
      <c r="O55" s="44">
        <f t="shared" si="17"/>
        <v>0</v>
      </c>
      <c r="P55" s="14">
        <v>0</v>
      </c>
      <c r="Q55" s="15" t="s">
        <v>17</v>
      </c>
      <c r="R55" s="114">
        <f t="shared" si="18"/>
        <v>0</v>
      </c>
      <c r="S55" s="115">
        <f t="shared" si="22"/>
        <v>100</v>
      </c>
      <c r="T55" s="115">
        <f t="shared" si="23"/>
        <v>100</v>
      </c>
      <c r="U55" s="116"/>
      <c r="V55" s="117">
        <f t="shared" si="24"/>
        <v>0</v>
      </c>
    </row>
    <row r="56" spans="1:25" ht="12.75" customHeight="1">
      <c r="A56" s="41" t="str">
        <f t="shared" si="19"/>
        <v>$10 (DBL)</v>
      </c>
      <c r="B56" s="42"/>
      <c r="C56" s="12">
        <f t="shared" si="20"/>
        <v>20</v>
      </c>
      <c r="D56" s="14"/>
      <c r="E56" s="14">
        <v>1</v>
      </c>
      <c r="F56" s="15" t="s">
        <v>17</v>
      </c>
      <c r="G56" s="44">
        <f t="shared" si="21"/>
        <v>20</v>
      </c>
      <c r="H56" s="14"/>
      <c r="I56" s="14">
        <v>1</v>
      </c>
      <c r="J56" s="15" t="s">
        <v>17</v>
      </c>
      <c r="K56" s="44">
        <f t="shared" si="16"/>
        <v>20</v>
      </c>
      <c r="L56" s="14"/>
      <c r="M56" s="14">
        <v>1</v>
      </c>
      <c r="N56" s="15" t="s">
        <v>17</v>
      </c>
      <c r="O56" s="44">
        <f t="shared" si="17"/>
        <v>20</v>
      </c>
      <c r="P56" s="14">
        <v>1</v>
      </c>
      <c r="Q56" s="15" t="s">
        <v>17</v>
      </c>
      <c r="R56" s="114">
        <f t="shared" si="18"/>
        <v>20</v>
      </c>
      <c r="S56" s="115">
        <f t="shared" si="22"/>
        <v>400</v>
      </c>
      <c r="T56" s="115">
        <f t="shared" si="23"/>
        <v>400</v>
      </c>
      <c r="V56" s="117">
        <f t="shared" si="24"/>
        <v>0</v>
      </c>
    </row>
    <row r="57" spans="1:25" ht="12.75" customHeight="1">
      <c r="A57" s="41">
        <f t="shared" si="19"/>
        <v>25</v>
      </c>
      <c r="B57" s="42"/>
      <c r="C57" s="12">
        <f t="shared" si="20"/>
        <v>25</v>
      </c>
      <c r="D57" s="14"/>
      <c r="E57" s="14">
        <v>0</v>
      </c>
      <c r="F57" s="15" t="s">
        <v>17</v>
      </c>
      <c r="G57" s="44">
        <f t="shared" si="21"/>
        <v>0</v>
      </c>
      <c r="H57" s="14"/>
      <c r="I57" s="14">
        <v>0</v>
      </c>
      <c r="J57" s="15" t="s">
        <v>17</v>
      </c>
      <c r="K57" s="44">
        <f t="shared" si="16"/>
        <v>0</v>
      </c>
      <c r="L57" s="14"/>
      <c r="M57" s="14">
        <v>0</v>
      </c>
      <c r="N57" s="15" t="s">
        <v>17</v>
      </c>
      <c r="O57" s="44">
        <f t="shared" si="17"/>
        <v>0</v>
      </c>
      <c r="P57" s="14">
        <v>1</v>
      </c>
      <c r="Q57" s="15" t="s">
        <v>17</v>
      </c>
      <c r="R57" s="114">
        <f t="shared" si="18"/>
        <v>25</v>
      </c>
      <c r="S57" s="115">
        <f t="shared" si="22"/>
        <v>100</v>
      </c>
      <c r="T57" s="115">
        <f t="shared" si="23"/>
        <v>100</v>
      </c>
      <c r="V57" s="117">
        <f t="shared" si="24"/>
        <v>0</v>
      </c>
    </row>
    <row r="58" spans="1:25" ht="12.75" customHeight="1">
      <c r="A58" s="41" t="str">
        <f t="shared" si="19"/>
        <v>$5 + $10 (DBL)</v>
      </c>
      <c r="B58" s="42"/>
      <c r="C58" s="12">
        <f t="shared" si="20"/>
        <v>25</v>
      </c>
      <c r="D58" s="14"/>
      <c r="E58" s="14">
        <v>1</v>
      </c>
      <c r="F58" s="15" t="s">
        <v>17</v>
      </c>
      <c r="G58" s="44">
        <f t="shared" si="21"/>
        <v>25</v>
      </c>
      <c r="H58" s="14"/>
      <c r="I58" s="14">
        <v>0</v>
      </c>
      <c r="J58" s="15" t="s">
        <v>17</v>
      </c>
      <c r="K58" s="44">
        <f t="shared" si="16"/>
        <v>0</v>
      </c>
      <c r="L58" s="14"/>
      <c r="M58" s="14">
        <v>0</v>
      </c>
      <c r="N58" s="15" t="s">
        <v>17</v>
      </c>
      <c r="O58" s="44">
        <f t="shared" si="17"/>
        <v>0</v>
      </c>
      <c r="P58" s="14">
        <v>0</v>
      </c>
      <c r="Q58" s="15" t="s">
        <v>17</v>
      </c>
      <c r="R58" s="114">
        <f t="shared" si="18"/>
        <v>0</v>
      </c>
      <c r="S58" s="115">
        <f t="shared" si="22"/>
        <v>100</v>
      </c>
      <c r="T58" s="115">
        <f t="shared" si="23"/>
        <v>100</v>
      </c>
      <c r="V58" s="117">
        <f t="shared" si="24"/>
        <v>0</v>
      </c>
    </row>
    <row r="59" spans="1:25" ht="12.75" customHeight="1">
      <c r="A59" s="41" t="str">
        <f t="shared" si="19"/>
        <v>$5 x 5</v>
      </c>
      <c r="B59" s="42"/>
      <c r="C59" s="12">
        <f t="shared" si="20"/>
        <v>25</v>
      </c>
      <c r="D59" s="14"/>
      <c r="E59" s="14">
        <v>0</v>
      </c>
      <c r="F59" s="15" t="s">
        <v>17</v>
      </c>
      <c r="G59" s="44">
        <f t="shared" si="21"/>
        <v>0</v>
      </c>
      <c r="H59" s="14"/>
      <c r="I59" s="14">
        <v>0</v>
      </c>
      <c r="J59" s="15" t="s">
        <v>17</v>
      </c>
      <c r="K59" s="44">
        <f t="shared" si="16"/>
        <v>0</v>
      </c>
      <c r="L59" s="14"/>
      <c r="M59" s="14">
        <v>1</v>
      </c>
      <c r="N59" s="15" t="s">
        <v>17</v>
      </c>
      <c r="O59" s="44">
        <f t="shared" si="17"/>
        <v>25</v>
      </c>
      <c r="P59" s="14">
        <v>0</v>
      </c>
      <c r="Q59" s="15" t="s">
        <v>17</v>
      </c>
      <c r="R59" s="114">
        <f t="shared" si="18"/>
        <v>0</v>
      </c>
      <c r="S59" s="115">
        <f t="shared" si="22"/>
        <v>100</v>
      </c>
      <c r="T59" s="115">
        <f t="shared" si="23"/>
        <v>100</v>
      </c>
      <c r="V59" s="117">
        <f t="shared" si="24"/>
        <v>0</v>
      </c>
    </row>
    <row r="60" spans="1:25" ht="12.75" customHeight="1">
      <c r="A60" s="188" t="s">
        <v>28</v>
      </c>
      <c r="B60" s="126"/>
      <c r="C60" s="189"/>
      <c r="D60" s="129"/>
      <c r="E60" s="129">
        <f>SUM(E50:E59)</f>
        <v>17</v>
      </c>
      <c r="F60" s="127"/>
      <c r="G60" s="190">
        <f>SUM(G50:G59)</f>
        <v>205</v>
      </c>
      <c r="H60" s="129"/>
      <c r="I60" s="129">
        <f>SUM(I50:I59)</f>
        <v>17</v>
      </c>
      <c r="J60" s="127"/>
      <c r="K60" s="190">
        <f>SUM(K50:K59)</f>
        <v>200</v>
      </c>
      <c r="L60" s="129"/>
      <c r="M60" s="128">
        <f>SUM(M50:M59)</f>
        <v>18</v>
      </c>
      <c r="N60" s="127"/>
      <c r="O60" s="190">
        <f>SUM(O50:O59)</f>
        <v>205</v>
      </c>
      <c r="P60" s="128">
        <f>SUM(P50:P59)</f>
        <v>18</v>
      </c>
      <c r="Q60" s="127"/>
      <c r="R60" s="191">
        <f>SUM(R50:R59)</f>
        <v>205</v>
      </c>
      <c r="S60" s="115"/>
      <c r="T60" s="115"/>
      <c r="V60" s="117"/>
    </row>
    <row r="61" spans="1:25" ht="12.75" customHeight="1">
      <c r="A61" s="41"/>
      <c r="B61" s="4"/>
      <c r="C61" s="12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9"/>
      <c r="S61" s="115"/>
      <c r="T61" s="115"/>
      <c r="V61" s="117"/>
    </row>
    <row r="62" spans="1:25" ht="12.75" customHeight="1">
      <c r="A62" s="41"/>
      <c r="B62" s="4"/>
      <c r="C62" s="12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9"/>
      <c r="S62" s="118">
        <f>SUM(G60+K60+O60+R60)/4</f>
        <v>203.75</v>
      </c>
      <c r="T62" s="115"/>
      <c r="V62" s="117"/>
    </row>
    <row r="63" spans="1:25" ht="12.75" customHeight="1">
      <c r="A63" s="21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9"/>
      <c r="S63" s="115"/>
      <c r="T63" s="115"/>
      <c r="V63" s="117"/>
    </row>
    <row r="64" spans="1:25" ht="14.25" customHeight="1" thickBot="1">
      <c r="A64" s="119"/>
      <c r="B64" s="120"/>
      <c r="C64" s="121"/>
      <c r="D64" s="121"/>
      <c r="E64" s="121"/>
      <c r="F64" s="121"/>
      <c r="G64" s="121"/>
      <c r="H64" s="121"/>
      <c r="I64" s="121"/>
      <c r="J64" s="121"/>
      <c r="K64" s="121"/>
      <c r="L64" s="121"/>
      <c r="M64" s="121"/>
      <c r="N64" s="121"/>
      <c r="O64" s="121"/>
      <c r="P64" s="121"/>
      <c r="Q64" s="121"/>
      <c r="R64" s="122"/>
    </row>
    <row r="65" spans="1:19" ht="14.25" customHeight="1">
      <c r="A65" s="6"/>
      <c r="B65" s="4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123"/>
      <c r="Q65" s="6"/>
      <c r="R65" s="6"/>
      <c r="S65" s="6"/>
    </row>
    <row r="66" spans="1:19" ht="14.25" customHeight="1">
      <c r="A66" s="6"/>
      <c r="B66" s="4"/>
      <c r="C66" s="6"/>
      <c r="D66" s="6"/>
      <c r="E66" s="6"/>
      <c r="F66" s="6"/>
      <c r="G66" s="6"/>
      <c r="H66" s="6"/>
      <c r="I66" s="6"/>
      <c r="P66" s="124"/>
      <c r="Q66" s="6"/>
      <c r="R66" s="6"/>
      <c r="S66" s="6"/>
    </row>
    <row r="67" spans="1:19" ht="14.25" customHeight="1">
      <c r="A67" s="23"/>
      <c r="B67" s="4"/>
      <c r="C67" s="6"/>
      <c r="D67" s="6"/>
      <c r="E67" s="6"/>
      <c r="F67" s="23"/>
      <c r="G67" s="6"/>
      <c r="H67" s="6"/>
      <c r="I67" s="8"/>
      <c r="P67" s="6"/>
      <c r="Q67" s="6"/>
      <c r="R67" s="6"/>
      <c r="S67" s="6"/>
    </row>
    <row r="68" spans="1:19" ht="14.25" customHeight="1">
      <c r="A68" s="23"/>
      <c r="B68" s="4"/>
      <c r="C68" s="6"/>
      <c r="D68" s="6"/>
      <c r="E68" s="6"/>
      <c r="F68" s="6"/>
      <c r="G68" s="6"/>
      <c r="H68" s="6"/>
      <c r="I68" s="8"/>
      <c r="P68" s="6"/>
      <c r="Q68" s="6"/>
      <c r="R68" s="6"/>
      <c r="S68" s="6"/>
    </row>
    <row r="69" spans="1:19" ht="14.25" customHeight="1">
      <c r="A69" s="6"/>
      <c r="B69" s="4"/>
      <c r="C69" s="6"/>
      <c r="D69" s="6"/>
      <c r="E69" s="75"/>
      <c r="F69" s="6"/>
      <c r="G69" s="6"/>
      <c r="H69" s="6"/>
      <c r="I69" s="6"/>
      <c r="P69" s="6"/>
      <c r="Q69" s="6"/>
      <c r="R69" s="6"/>
      <c r="S69" s="6"/>
    </row>
    <row r="70" spans="1:19" ht="14.25" customHeight="1">
      <c r="A70" s="6"/>
      <c r="B70" s="4"/>
      <c r="C70" s="6"/>
      <c r="D70" s="6"/>
      <c r="E70" s="6"/>
      <c r="F70" s="6"/>
      <c r="G70" s="75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</row>
    <row r="71" spans="1:19" ht="14.25" customHeight="1">
      <c r="A71" s="6"/>
      <c r="B71" s="4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</row>
    <row r="72" spans="1:19" ht="14.25" customHeight="1">
      <c r="E72" s="6"/>
    </row>
    <row r="73" spans="1:19" ht="14.25" customHeight="1">
      <c r="E73" s="6"/>
    </row>
    <row r="74" spans="1:19" ht="14.25" customHeight="1">
      <c r="E74" s="6"/>
    </row>
    <row r="75" spans="1:19" ht="14.25" customHeight="1">
      <c r="E75" s="6"/>
    </row>
    <row r="76" spans="1:19" ht="14.25" customHeight="1">
      <c r="E76" s="6"/>
    </row>
    <row r="77" spans="1:19" ht="14.25" customHeight="1">
      <c r="B77" s="1"/>
      <c r="E77" s="6"/>
    </row>
    <row r="78" spans="1:19" ht="14.25" customHeight="1">
      <c r="B78" s="1"/>
      <c r="E78" s="6"/>
    </row>
    <row r="79" spans="1:19" ht="14.25" customHeight="1">
      <c r="B79" s="1"/>
      <c r="E79" s="6"/>
    </row>
  </sheetData>
  <mergeCells count="5">
    <mergeCell ref="A1:R1"/>
    <mergeCell ref="A2:R2"/>
    <mergeCell ref="A3:R3"/>
    <mergeCell ref="A4:R4"/>
    <mergeCell ref="E38:K38"/>
  </mergeCells>
  <phoneticPr fontId="0" type="noConversion"/>
  <printOptions horizontalCentered="1"/>
  <pageMargins left="0.28000000000000003" right="0.28000000000000003" top="0.7" bottom="0.2" header="0.5" footer="0.3"/>
  <pageSetup scale="79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1460</vt:lpstr>
      <vt:lpstr>'1460'!Print_Area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Newland, Angela</cp:lastModifiedBy>
  <cp:lastPrinted>2017-12-06T18:48:29Z</cp:lastPrinted>
  <dcterms:created xsi:type="dcterms:W3CDTF">1998-07-22T12:50:39Z</dcterms:created>
  <dcterms:modified xsi:type="dcterms:W3CDTF">2017-12-07T20:24:00Z</dcterms:modified>
</cp:coreProperties>
</file>