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3055" windowHeight="10695" tabRatio="601"/>
  </bookViews>
  <sheets>
    <sheet name="1405" sheetId="1" r:id="rId1"/>
  </sheets>
  <definedNames>
    <definedName name="_xlnm.Print_Area" localSheetId="0">'1405'!$A$1:$R$26</definedName>
  </definedNames>
  <calcPr calcId="171027" concurrentCalc="0"/>
</workbook>
</file>

<file path=xl/calcChain.xml><?xml version="1.0" encoding="utf-8"?>
<calcChain xmlns="http://schemas.openxmlformats.org/spreadsheetml/2006/main">
  <c r="X34" i="1" l="1"/>
  <c r="X35" i="1"/>
  <c r="X36" i="1"/>
  <c r="X37" i="1"/>
  <c r="X33" i="1"/>
  <c r="A34" i="1"/>
  <c r="A35" i="1"/>
  <c r="A36" i="1"/>
  <c r="A37" i="1"/>
  <c r="C34" i="1"/>
  <c r="C35" i="1"/>
  <c r="C36" i="1"/>
  <c r="C37" i="1"/>
  <c r="K26" i="1"/>
  <c r="E19" i="1"/>
  <c r="C19" i="1"/>
  <c r="M19" i="1"/>
  <c r="E17" i="1"/>
  <c r="I12" i="1"/>
  <c r="Y34" i="1"/>
  <c r="Z34" i="1"/>
  <c r="I13" i="1"/>
  <c r="Y35" i="1"/>
  <c r="Z35" i="1"/>
  <c r="I14" i="1"/>
  <c r="Y36" i="1"/>
  <c r="Z36" i="1"/>
  <c r="I15" i="1"/>
  <c r="Y37" i="1"/>
  <c r="Z37" i="1"/>
  <c r="P38" i="1"/>
  <c r="M38" i="1"/>
  <c r="I38" i="1"/>
  <c r="E38" i="1"/>
  <c r="G36" i="1"/>
  <c r="K37" i="1"/>
  <c r="O35" i="1"/>
  <c r="R35" i="1"/>
  <c r="R34" i="1"/>
  <c r="O37" i="1"/>
  <c r="G35" i="1"/>
  <c r="O34" i="1"/>
  <c r="R36" i="1"/>
  <c r="G37" i="1"/>
  <c r="G34" i="1"/>
  <c r="K35" i="1"/>
  <c r="O36" i="1"/>
  <c r="R37" i="1"/>
  <c r="K36" i="1"/>
  <c r="K34" i="1"/>
  <c r="G18" i="1"/>
  <c r="G20" i="1"/>
  <c r="C33" i="1"/>
  <c r="A33" i="1"/>
  <c r="M17" i="1"/>
  <c r="I11" i="1"/>
  <c r="Y33" i="1"/>
  <c r="Z33" i="1"/>
  <c r="I18" i="1"/>
  <c r="I20" i="1"/>
  <c r="R33" i="1"/>
  <c r="R38" i="1"/>
  <c r="K9" i="1"/>
  <c r="K15" i="1"/>
  <c r="M15" i="1"/>
  <c r="G6" i="1"/>
  <c r="K16" i="1"/>
  <c r="K25" i="1"/>
  <c r="K12" i="1"/>
  <c r="K14" i="1"/>
  <c r="K13" i="1"/>
  <c r="K11" i="1"/>
  <c r="G33" i="1"/>
  <c r="G38" i="1"/>
  <c r="K33" i="1"/>
  <c r="K38" i="1"/>
  <c r="O33" i="1"/>
  <c r="O38" i="1"/>
  <c r="K24" i="1"/>
  <c r="E15" i="1"/>
  <c r="E14" i="1"/>
  <c r="M14" i="1"/>
  <c r="G24" i="1"/>
  <c r="E12" i="1"/>
  <c r="M12" i="1"/>
  <c r="G25" i="1"/>
  <c r="E13" i="1"/>
  <c r="M13" i="1"/>
  <c r="K23" i="1"/>
  <c r="M16" i="1"/>
  <c r="E16" i="1"/>
  <c r="K18" i="1"/>
  <c r="E11" i="1"/>
  <c r="G23" i="1"/>
  <c r="M11" i="1"/>
  <c r="E18" i="1"/>
  <c r="K20" i="1"/>
  <c r="E20" i="1"/>
  <c r="M18" i="1"/>
  <c r="M20" i="1"/>
  <c r="K6" i="1"/>
  <c r="X41" i="1"/>
  <c r="O19" i="1"/>
  <c r="R19" i="1"/>
  <c r="O15" i="1"/>
  <c r="O12" i="1"/>
  <c r="O16" i="1"/>
  <c r="O17" i="1"/>
  <c r="R17" i="1"/>
  <c r="O13" i="1"/>
  <c r="O14" i="1"/>
  <c r="O11" i="1"/>
  <c r="O6" i="1"/>
  <c r="R16" i="1"/>
  <c r="R18" i="1"/>
  <c r="O18" i="1"/>
  <c r="O20" i="1"/>
  <c r="R20" i="1"/>
</calcChain>
</file>

<file path=xl/sharedStrings.xml><?xml version="1.0" encoding="utf-8"?>
<sst xmlns="http://schemas.openxmlformats.org/spreadsheetml/2006/main" count="78" uniqueCount="39">
  <si>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</si>
  <si>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</si>
  <si>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</si>
  <si>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</si>
  <si>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</si>
  <si>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</si>
  <si>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</si>
  <si>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</si>
  <si>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</si>
  <si>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</si>
  <si>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</si>
  <si>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</si>
  <si>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</si>
  <si>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</si>
  <si>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</si>
  <si>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</si>
  <si>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</si>
  <si>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</si>
  <si>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</si>
  <si>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</si>
  <si>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</si>
  <si>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</si>
  <si>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</si>
  <si>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</si>
  <si>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</si>
  <si>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</si>
  <si>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</si>
  <si>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</si>
  <si>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</si>
  <si>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</si>
  <si>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</si>
  <si>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</si>
  <si>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</si>
  <si>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</si>
  <si>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</si>
  <si>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2nd chance drawing prize</t>
  </si>
  <si>
    <t>INSTANT GAME 1405 - "I HEART CASH"</t>
  </si>
  <si>
    <t>FEBRUARY 7, 2017 - VERSION B</t>
  </si>
  <si>
    <t>One of the following GLEPS will be used in each book of tickets.  Approximately 25% of the books will use one of the below structures.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</si>
</sst>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0.0%"/>
    <numFmt numFmtId="165" formatCode="#,##0.0"/>
    <numFmt numFmtId="166" formatCode="#,##0.000"/>
    <numFmt numFmtId="167" formatCode="&quot;$&quot;#,##0"/>
    <numFmt numFmtId="168" formatCode="&quot;$&quot;#,##0.00"/>
  </numFmts>
  <fonts count="6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4">
    <xf numFmtId="0" fontId="0" fillId="0" borderId="0" xfId="0"/>
    <xf numFmtId="0" fontId="2" fillId="0" borderId="13" xfId="0" applyFont="1" applyBorder="1"/>
    <xf numFmtId="0" fontId="2" fillId="0" borderId="14" xfId="0" applyFont="1" applyBorder="1"/>
    <xf numFmtId="0" fontId="2" fillId="0" borderId="0" xfId="0" applyFont="1"/>
    <xf numFmtId="0" fontId="2" fillId="0" borderId="0" xfId="0" applyFont="1" applyBorder="1"/>
    <xf numFmtId="0" fontId="2" fillId="0" borderId="6" xfId="0" applyFont="1" applyBorder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4" fillId="0" borderId="0" xfId="0" applyFont="1" applyBorder="1"/>
    <xf numFmtId="0" fontId="4" fillId="0" borderId="6" xfId="0" applyFont="1" applyBorder="1"/>
    <xf numFmtId="0" fontId="4" fillId="0" borderId="0" xfId="0" applyFont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0" xfId="0" applyFont="1" applyFill="1" applyBorder="1"/>
    <xf numFmtId="8" fontId="2" fillId="0" borderId="0" xfId="2" applyFont="1" applyBorder="1"/>
    <xf numFmtId="38" fontId="2" fillId="0" borderId="0" xfId="1" applyNumberFormat="1" applyFont="1"/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6" fontId="2" fillId="0" borderId="5" xfId="0" applyNumberFormat="1" applyFont="1" applyFill="1" applyBorder="1" applyAlignment="1">
      <alignment horizontal="left"/>
    </xf>
    <xf numFmtId="5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10" fontId="2" fillId="0" borderId="3" xfId="0" applyNumberFormat="1" applyFont="1" applyBorder="1" applyAlignment="1">
      <alignment horizontal="left"/>
    </xf>
    <xf numFmtId="166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left"/>
    </xf>
    <xf numFmtId="0" fontId="2" fillId="0" borderId="10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Fill="1" applyBorder="1"/>
    <xf numFmtId="0" fontId="2" fillId="0" borderId="3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5" fillId="0" borderId="5" xfId="0" applyFont="1" applyBorder="1"/>
    <xf numFmtId="6" fontId="2" fillId="0" borderId="11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4" fontId="2" fillId="0" borderId="17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3" fontId="2" fillId="0" borderId="2" xfId="0" applyNumberFormat="1" applyFont="1" applyBorder="1" applyAlignment="1">
      <alignment horizontal="center"/>
    </xf>
    <xf numFmtId="167" fontId="2" fillId="0" borderId="2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6" xfId="0" applyFont="1" applyFill="1" applyBorder="1"/>
    <xf numFmtId="5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5" fontId="2" fillId="0" borderId="20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/>
    <xf numFmtId="5" fontId="2" fillId="0" borderId="6" xfId="0" applyNumberFormat="1" applyFont="1" applyFill="1" applyBorder="1" applyAlignment="1">
      <alignment horizontal="left"/>
    </xf>
    <xf numFmtId="0" fontId="2" fillId="0" borderId="0" xfId="0" applyFont="1" applyFill="1"/>
    <xf numFmtId="6" fontId="2" fillId="0" borderId="5" xfId="0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left"/>
    </xf>
    <xf numFmtId="167" fontId="2" fillId="0" borderId="6" xfId="0" applyNumberFormat="1" applyFont="1" applyFill="1" applyBorder="1" applyAlignment="1">
      <alignment horizontal="left"/>
    </xf>
    <xf numFmtId="6" fontId="2" fillId="0" borderId="8" xfId="0" applyNumberFormat="1" applyFont="1" applyFill="1" applyBorder="1" applyAlignment="1">
      <alignment horizontal="right"/>
    </xf>
    <xf numFmtId="38" fontId="2" fillId="0" borderId="4" xfId="1" applyNumberFormat="1" applyFont="1" applyFill="1" applyBorder="1" applyAlignment="1">
      <alignment horizontal="center"/>
    </xf>
    <xf numFmtId="5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167" fontId="2" fillId="0" borderId="4" xfId="0" applyNumberFormat="1" applyFont="1" applyFill="1" applyBorder="1" applyAlignment="1">
      <alignment horizontal="left"/>
    </xf>
    <xf numFmtId="3" fontId="2" fillId="0" borderId="4" xfId="0" applyNumberFormat="1" applyFont="1" applyFill="1" applyBorder="1"/>
    <xf numFmtId="0" fontId="2" fillId="0" borderId="4" xfId="0" applyFont="1" applyBorder="1"/>
    <xf numFmtId="0" fontId="2" fillId="0" borderId="9" xfId="0" applyFont="1" applyBorder="1"/>
    <xf numFmtId="6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center"/>
    </xf>
    <xf numFmtId="168" fontId="2" fillId="0" borderId="0" xfId="0" applyNumberFormat="1" applyFont="1" applyBorder="1"/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6" fontId="2" fillId="0" borderId="5" xfId="0" applyNumberFormat="1" applyFont="1" applyBorder="1" applyAlignment="1">
      <alignment horizontal="left"/>
    </xf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10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left"/>
    </xf>
    <xf numFmtId="0" fontId="2" fillId="2" borderId="0" xfId="0" applyFont="1" applyFill="1"/>
    <xf numFmtId="6" fontId="2" fillId="2" borderId="10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left"/>
    </xf>
    <xf numFmtId="6" fontId="2" fillId="0" borderId="15" xfId="0" applyNumberFormat="1" applyFont="1" applyBorder="1" applyAlignment="1">
      <alignment horizontal="right"/>
    </xf>
    <xf numFmtId="0" fontId="2" fillId="0" borderId="1" xfId="0" applyFont="1" applyBorder="1"/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6" fontId="2" fillId="0" borderId="1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left"/>
    </xf>
    <xf numFmtId="0" fontId="4" fillId="0" borderId="18" xfId="0" applyFont="1" applyBorder="1"/>
    <xf numFmtId="0" fontId="4" fillId="0" borderId="2" xfId="0" applyFont="1" applyBorder="1"/>
    <xf numFmtId="6" fontId="2" fillId="0" borderId="24" xfId="0" applyNumberFormat="1" applyFont="1" applyFill="1" applyBorder="1" applyAlignment="1">
      <alignment horizontal="right"/>
    </xf>
    <xf numFmtId="38" fontId="2" fillId="0" borderId="1" xfId="1" applyNumberFormat="1" applyFont="1" applyFill="1" applyBorder="1" applyAlignment="1">
      <alignment horizontal="center"/>
    </xf>
    <xf numFmtId="5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167" fontId="2" fillId="0" borderId="1" xfId="0" applyNumberFormat="1" applyFont="1" applyFill="1" applyBorder="1" applyAlignment="1">
      <alignment horizontal="left"/>
    </xf>
    <xf numFmtId="167" fontId="2" fillId="0" borderId="20" xfId="0" applyNumberFormat="1" applyFont="1" applyFill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9"/>
  <sheetViews>
    <sheetView tabSelected="1" zoomScaleNormal="100" zoomScaleSheetLayoutView="70" workbookViewId="0">
      <selection activeCell="I36" sqref="I36"/>
    </sheetView>
  </sheetViews>
  <sheetFormatPr defaultColWidth="10.7109375" defaultRowHeight="14.25" customHeight="1"/>
  <cols>
    <col min="1" max="1" width="28.5703125" style="3" bestFit="1" customWidth="1"/>
    <col min="2" max="2" width="5" style="152" customWidth="1"/>
    <col min="3" max="3" width="11.5703125" style="3" customWidth="1"/>
    <col min="4" max="4" width="1.7109375" style="3" customWidth="1"/>
    <col min="5" max="5" width="12.28515625" style="3" customWidth="1"/>
    <col min="6" max="6" width="2.42578125" style="3" customWidth="1"/>
    <col min="7" max="7" width="15.7109375" style="3" customWidth="1"/>
    <col min="8" max="8" width="1.7109375" style="3" hidden="1" customWidth="1"/>
    <col min="9" max="9" width="11.42578125" style="3" customWidth="1"/>
    <col min="10" max="10" width="2.42578125" style="3" customWidth="1"/>
    <col min="11" max="11" width="14.85546875" style="3" customWidth="1"/>
    <col min="12" max="12" width="3.85546875" style="3" customWidth="1"/>
    <col min="13" max="13" width="13" style="3" customWidth="1"/>
    <col min="14" max="14" width="3.7109375" style="3" customWidth="1"/>
    <col min="15" max="15" width="11.7109375" style="3" customWidth="1"/>
    <col min="16" max="16" width="4.140625" style="3" customWidth="1"/>
    <col min="17" max="17" width="2.7109375" style="3" customWidth="1"/>
    <col min="18" max="18" width="8.85546875" style="4" bestFit="1" customWidth="1"/>
    <col min="19" max="19" width="3.28515625" style="3" bestFit="1" customWidth="1"/>
    <col min="20" max="20" width="2.28515625" style="3" bestFit="1" customWidth="1"/>
    <col min="21" max="21" width="8.7109375" style="3" bestFit="1" customWidth="1"/>
    <col min="22" max="22" width="7.7109375" style="3" customWidth="1"/>
    <col min="23" max="23" width="1.7109375" style="3" customWidth="1"/>
    <col min="24" max="24" width="8.42578125" style="3" bestFit="1" customWidth="1"/>
    <col min="25" max="25" width="12.85546875" style="3" bestFit="1" customWidth="1"/>
    <col min="26" max="26" width="10.7109375" style="3"/>
    <col min="27" max="27" width="10.85546875" style="3" bestFit="1" customWidth="1"/>
    <col min="28" max="16384" width="10.7109375" style="3"/>
  </cols>
  <sheetData>
    <row r="1" spans="1:26" ht="14.25" customHeight="1">
      <c r="A1" s="185" t="s">
        <v>26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"/>
      <c r="T1" s="1"/>
      <c r="U1" s="2"/>
    </row>
    <row r="2" spans="1:26" ht="14.25" customHeight="1">
      <c r="A2" s="187" t="s">
        <v>25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4"/>
      <c r="T2" s="4"/>
      <c r="U2" s="5"/>
    </row>
    <row r="3" spans="1:26" ht="14.25" customHeight="1">
      <c r="A3" s="187" t="s">
        <v>36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4"/>
      <c r="T3" s="4"/>
      <c r="U3" s="5"/>
    </row>
    <row r="4" spans="1:26" ht="14.25" customHeight="1">
      <c r="A4" s="189" t="s">
        <v>37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4"/>
      <c r="T4" s="4"/>
      <c r="U4" s="5"/>
      <c r="Y4" s="6"/>
    </row>
    <row r="5" spans="1:26" s="4" customFormat="1" ht="14.25" customHeight="1">
      <c r="A5" s="7"/>
      <c r="B5" s="8"/>
      <c r="C5" s="9"/>
      <c r="D5" s="9"/>
      <c r="E5" s="9"/>
      <c r="F5" s="9"/>
      <c r="H5" s="10"/>
      <c r="I5" s="10"/>
      <c r="J5" s="10"/>
      <c r="K5" s="11"/>
      <c r="L5" s="10"/>
      <c r="M5" s="9"/>
      <c r="N5" s="9"/>
      <c r="O5" s="9"/>
      <c r="P5" s="9"/>
      <c r="U5" s="5"/>
    </row>
    <row r="6" spans="1:26" ht="14.25" customHeight="1">
      <c r="A6" s="12">
        <v>600000</v>
      </c>
      <c r="B6" s="13"/>
      <c r="C6" s="14">
        <v>1</v>
      </c>
      <c r="D6" s="15" t="s">
        <v>0</v>
      </c>
      <c r="E6" s="16" t="s">
        <v>1</v>
      </c>
      <c r="F6" s="16"/>
      <c r="G6" s="14">
        <f>A6*C6</f>
        <v>600000</v>
      </c>
      <c r="H6" s="14" t="s">
        <v>0</v>
      </c>
      <c r="I6" s="17" t="s">
        <v>2</v>
      </c>
      <c r="J6" s="16"/>
      <c r="K6" s="18">
        <f>+M20</f>
        <v>372000</v>
      </c>
      <c r="L6" s="16"/>
      <c r="M6" s="19" t="s">
        <v>3</v>
      </c>
      <c r="N6" s="16"/>
      <c r="O6" s="20">
        <f>K6/G6</f>
        <v>0.62</v>
      </c>
      <c r="P6" s="21"/>
      <c r="Q6" s="4"/>
      <c r="S6" s="4"/>
      <c r="T6" s="4"/>
      <c r="U6" s="5"/>
      <c r="Y6" s="22"/>
    </row>
    <row r="7" spans="1:26" ht="14.25" customHeight="1">
      <c r="A7" s="23"/>
      <c r="B7" s="8"/>
      <c r="C7" s="24"/>
      <c r="D7" s="24"/>
      <c r="E7" s="24"/>
      <c r="F7" s="24"/>
      <c r="G7" s="17"/>
      <c r="H7" s="17"/>
      <c r="I7" s="17"/>
      <c r="J7" s="16"/>
      <c r="K7" s="24"/>
      <c r="L7" s="17"/>
      <c r="M7" s="24"/>
      <c r="N7" s="24"/>
      <c r="O7" s="24"/>
      <c r="P7" s="25"/>
      <c r="Q7" s="4"/>
      <c r="S7" s="4"/>
      <c r="T7" s="4"/>
      <c r="U7" s="5"/>
    </row>
    <row r="8" spans="1:26" ht="14.25" customHeight="1">
      <c r="A8" s="23"/>
      <c r="B8" s="8"/>
      <c r="C8" s="19"/>
      <c r="D8" s="19"/>
      <c r="E8" s="26"/>
      <c r="F8" s="26"/>
      <c r="G8" s="17" t="s">
        <v>4</v>
      </c>
      <c r="H8" s="16"/>
      <c r="I8" s="17" t="s">
        <v>4</v>
      </c>
      <c r="J8" s="17"/>
      <c r="K8" s="17" t="s">
        <v>4</v>
      </c>
      <c r="L8" s="17"/>
      <c r="M8" s="16"/>
      <c r="N8" s="16"/>
      <c r="O8" s="17" t="s">
        <v>5</v>
      </c>
      <c r="P8" s="27"/>
      <c r="Q8" s="4"/>
      <c r="S8" s="4"/>
      <c r="T8" s="4"/>
      <c r="U8" s="5"/>
      <c r="Y8" s="28"/>
      <c r="Z8" s="29"/>
    </row>
    <row r="9" spans="1:26" ht="14.25" customHeight="1">
      <c r="A9" s="23"/>
      <c r="B9" s="8" t="s">
        <v>28</v>
      </c>
      <c r="C9" s="19"/>
      <c r="D9" s="19"/>
      <c r="E9" s="17" t="s">
        <v>6</v>
      </c>
      <c r="F9" s="17"/>
      <c r="G9" s="17">
        <v>150</v>
      </c>
      <c r="H9" s="17"/>
      <c r="I9" s="30">
        <v>30000</v>
      </c>
      <c r="J9" s="30"/>
      <c r="K9" s="31">
        <f>A6/I9</f>
        <v>20</v>
      </c>
      <c r="L9" s="17"/>
      <c r="M9" s="17" t="s">
        <v>7</v>
      </c>
      <c r="N9" s="17"/>
      <c r="O9" s="17" t="s">
        <v>8</v>
      </c>
      <c r="P9" s="27"/>
      <c r="Q9" s="4"/>
      <c r="S9" s="4"/>
      <c r="T9" s="4"/>
      <c r="U9" s="5"/>
    </row>
    <row r="10" spans="1:26" s="43" customFormat="1" ht="14.25" customHeight="1">
      <c r="A10" s="32" t="s">
        <v>9</v>
      </c>
      <c r="B10" s="33" t="s">
        <v>29</v>
      </c>
      <c r="C10" s="34" t="s">
        <v>9</v>
      </c>
      <c r="D10" s="35"/>
      <c r="E10" s="36" t="s">
        <v>10</v>
      </c>
      <c r="F10" s="36"/>
      <c r="G10" s="36" t="s">
        <v>33</v>
      </c>
      <c r="H10" s="36"/>
      <c r="I10" s="36" t="s">
        <v>11</v>
      </c>
      <c r="J10" s="37"/>
      <c r="K10" s="36" t="s">
        <v>12</v>
      </c>
      <c r="L10" s="38"/>
      <c r="M10" s="36" t="s">
        <v>13</v>
      </c>
      <c r="N10" s="36"/>
      <c r="O10" s="36" t="s">
        <v>14</v>
      </c>
      <c r="P10" s="39"/>
      <c r="Q10" s="40"/>
      <c r="R10" s="40"/>
      <c r="S10" s="41"/>
      <c r="T10" s="41"/>
      <c r="U10" s="42"/>
    </row>
    <row r="11" spans="1:26" ht="14.25" customHeight="1">
      <c r="A11" s="44">
        <v>1</v>
      </c>
      <c r="B11" s="45">
        <v>1</v>
      </c>
      <c r="C11" s="46">
        <v>1</v>
      </c>
      <c r="D11" s="47"/>
      <c r="E11" s="48">
        <f t="shared" ref="E11:E20" si="0">$A$6/K11</f>
        <v>7.1428571428571432</v>
      </c>
      <c r="F11" s="49"/>
      <c r="G11" s="48">
        <v>21</v>
      </c>
      <c r="H11" s="50"/>
      <c r="I11" s="51">
        <f t="shared" ref="I11:I15" si="1">G11*($I$9/$G$9)</f>
        <v>4200</v>
      </c>
      <c r="J11" s="51"/>
      <c r="K11" s="52">
        <f t="shared" ref="K11:K16" si="2">I11*$K$9</f>
        <v>84000</v>
      </c>
      <c r="L11" s="53"/>
      <c r="M11" s="54">
        <f t="shared" ref="M11:M17" si="3">K11*C11</f>
        <v>84000</v>
      </c>
      <c r="N11" s="55"/>
      <c r="O11" s="56">
        <f t="shared" ref="O11:O17" si="4">(M11/$K$6)</f>
        <v>0.22580645161290322</v>
      </c>
      <c r="P11" s="57"/>
      <c r="Q11" s="50"/>
      <c r="R11" s="58"/>
      <c r="S11" s="59"/>
      <c r="T11" s="4"/>
      <c r="U11" s="5"/>
      <c r="V11" s="60"/>
    </row>
    <row r="12" spans="1:26" ht="14.25" customHeight="1">
      <c r="A12" s="71">
        <v>2</v>
      </c>
      <c r="B12" s="61">
        <v>1</v>
      </c>
      <c r="C12" s="62">
        <v>2</v>
      </c>
      <c r="D12" s="63"/>
      <c r="E12" s="64">
        <f t="shared" si="0"/>
        <v>20</v>
      </c>
      <c r="F12" s="26"/>
      <c r="G12" s="64">
        <v>7.5</v>
      </c>
      <c r="H12" s="17"/>
      <c r="I12" s="65">
        <f t="shared" si="1"/>
        <v>1500</v>
      </c>
      <c r="J12" s="65"/>
      <c r="K12" s="30">
        <f t="shared" si="2"/>
        <v>30000</v>
      </c>
      <c r="L12" s="66"/>
      <c r="M12" s="67">
        <f t="shared" si="3"/>
        <v>60000</v>
      </c>
      <c r="N12" s="68"/>
      <c r="O12" s="69">
        <f t="shared" si="4"/>
        <v>0.16129032258064516</v>
      </c>
      <c r="P12" s="153"/>
      <c r="Q12" s="17"/>
      <c r="R12" s="16"/>
      <c r="S12" s="59"/>
      <c r="T12" s="4"/>
      <c r="U12" s="5"/>
      <c r="V12" s="60"/>
    </row>
    <row r="13" spans="1:26" ht="14.25" customHeight="1">
      <c r="A13" s="44">
        <v>5</v>
      </c>
      <c r="B13" s="45">
        <v>1</v>
      </c>
      <c r="C13" s="46">
        <v>5</v>
      </c>
      <c r="D13" s="47"/>
      <c r="E13" s="48">
        <f t="shared" si="0"/>
        <v>33.333333333333336</v>
      </c>
      <c r="F13" s="49"/>
      <c r="G13" s="48">
        <v>4.5</v>
      </c>
      <c r="H13" s="50"/>
      <c r="I13" s="51">
        <f t="shared" si="1"/>
        <v>900</v>
      </c>
      <c r="J13" s="51"/>
      <c r="K13" s="52">
        <f t="shared" si="2"/>
        <v>18000</v>
      </c>
      <c r="L13" s="53"/>
      <c r="M13" s="54">
        <f t="shared" si="3"/>
        <v>90000</v>
      </c>
      <c r="N13" s="55"/>
      <c r="O13" s="56">
        <f t="shared" si="4"/>
        <v>0.24193548387096775</v>
      </c>
      <c r="P13" s="57"/>
      <c r="Q13" s="50"/>
      <c r="R13" s="58"/>
      <c r="S13" s="59"/>
      <c r="T13" s="4"/>
      <c r="U13" s="5"/>
      <c r="V13" s="60"/>
    </row>
    <row r="14" spans="1:26" ht="14.25" customHeight="1">
      <c r="A14" s="71">
        <v>10</v>
      </c>
      <c r="B14" s="61">
        <v>1</v>
      </c>
      <c r="C14" s="62">
        <v>10</v>
      </c>
      <c r="D14" s="63"/>
      <c r="E14" s="64">
        <f t="shared" si="0"/>
        <v>200</v>
      </c>
      <c r="F14" s="26"/>
      <c r="G14" s="64">
        <v>0.75</v>
      </c>
      <c r="H14" s="17"/>
      <c r="I14" s="65">
        <f t="shared" si="1"/>
        <v>150</v>
      </c>
      <c r="J14" s="65"/>
      <c r="K14" s="30">
        <f t="shared" si="2"/>
        <v>3000</v>
      </c>
      <c r="L14" s="66"/>
      <c r="M14" s="67">
        <f t="shared" si="3"/>
        <v>30000</v>
      </c>
      <c r="N14" s="68"/>
      <c r="O14" s="69">
        <f t="shared" si="4"/>
        <v>8.0645161290322578E-2</v>
      </c>
      <c r="P14" s="153"/>
      <c r="Q14" s="17"/>
      <c r="R14" s="154"/>
      <c r="S14" s="59"/>
      <c r="T14" s="4"/>
      <c r="U14" s="5"/>
      <c r="V14" s="60"/>
    </row>
    <row r="15" spans="1:26" ht="14.25" customHeight="1">
      <c r="A15" s="44">
        <v>20</v>
      </c>
      <c r="B15" s="45">
        <v>1</v>
      </c>
      <c r="C15" s="46">
        <v>20</v>
      </c>
      <c r="D15" s="47"/>
      <c r="E15" s="48">
        <f t="shared" si="0"/>
        <v>200</v>
      </c>
      <c r="F15" s="49"/>
      <c r="G15" s="48">
        <v>0.75</v>
      </c>
      <c r="H15" s="50"/>
      <c r="I15" s="51">
        <f t="shared" si="1"/>
        <v>150</v>
      </c>
      <c r="J15" s="51"/>
      <c r="K15" s="52">
        <f t="shared" si="2"/>
        <v>3000</v>
      </c>
      <c r="L15" s="53"/>
      <c r="M15" s="54">
        <f t="shared" si="3"/>
        <v>60000</v>
      </c>
      <c r="N15" s="55"/>
      <c r="O15" s="56">
        <f t="shared" si="4"/>
        <v>0.16129032258064516</v>
      </c>
      <c r="P15" s="57"/>
      <c r="Q15" s="50"/>
      <c r="R15" s="155" t="s">
        <v>24</v>
      </c>
      <c r="S15" s="59"/>
      <c r="T15" s="4"/>
      <c r="U15" s="5"/>
      <c r="V15" s="60"/>
    </row>
    <row r="16" spans="1:26" ht="14.25" customHeight="1">
      <c r="A16" s="71">
        <v>50</v>
      </c>
      <c r="B16" s="61">
        <v>1</v>
      </c>
      <c r="C16" s="62">
        <v>50</v>
      </c>
      <c r="D16" s="63"/>
      <c r="E16" s="64">
        <f t="shared" si="0"/>
        <v>937.5</v>
      </c>
      <c r="F16" s="26"/>
      <c r="G16" s="64" t="s">
        <v>0</v>
      </c>
      <c r="H16" s="17"/>
      <c r="I16" s="65">
        <v>32</v>
      </c>
      <c r="J16" s="65"/>
      <c r="K16" s="30">
        <f t="shared" si="2"/>
        <v>640</v>
      </c>
      <c r="L16" s="66"/>
      <c r="M16" s="67">
        <f t="shared" si="3"/>
        <v>32000</v>
      </c>
      <c r="N16" s="68"/>
      <c r="O16" s="69">
        <f t="shared" si="4"/>
        <v>8.6021505376344093E-2</v>
      </c>
      <c r="P16" s="153"/>
      <c r="Q16" s="26"/>
      <c r="R16" s="154">
        <f>SUM(O11:O16)</f>
        <v>0.956989247311828</v>
      </c>
      <c r="S16" s="59"/>
      <c r="T16" s="4"/>
      <c r="U16" s="5"/>
      <c r="V16" s="60"/>
    </row>
    <row r="17" spans="1:25" ht="14.25" customHeight="1" thickBot="1">
      <c r="A17" s="156">
        <v>500</v>
      </c>
      <c r="B17" s="157">
        <v>1</v>
      </c>
      <c r="C17" s="158">
        <v>500</v>
      </c>
      <c r="D17" s="159"/>
      <c r="E17" s="160">
        <f t="shared" si="0"/>
        <v>19354.83870967742</v>
      </c>
      <c r="F17" s="161"/>
      <c r="G17" s="160" t="s">
        <v>0</v>
      </c>
      <c r="H17" s="162"/>
      <c r="I17" s="163" t="s">
        <v>0</v>
      </c>
      <c r="J17" s="163"/>
      <c r="K17" s="164">
        <v>31</v>
      </c>
      <c r="L17" s="165" t="s">
        <v>30</v>
      </c>
      <c r="M17" s="166">
        <f t="shared" si="3"/>
        <v>15500</v>
      </c>
      <c r="N17" s="167"/>
      <c r="O17" s="168">
        <f t="shared" si="4"/>
        <v>4.1666666666666664E-2</v>
      </c>
      <c r="P17" s="169"/>
      <c r="Q17" s="161" t="s">
        <v>32</v>
      </c>
      <c r="R17" s="170">
        <f>SUM(O17:O17)</f>
        <v>4.1666666666666664E-2</v>
      </c>
      <c r="S17" s="59"/>
      <c r="T17" s="4"/>
      <c r="U17" s="5"/>
      <c r="V17" s="60"/>
    </row>
    <row r="18" spans="1:25" ht="14.25" customHeight="1" thickTop="1">
      <c r="A18" s="23"/>
      <c r="B18" s="8"/>
      <c r="C18" s="26" t="s">
        <v>15</v>
      </c>
      <c r="D18" s="16"/>
      <c r="E18" s="83">
        <f t="shared" si="0"/>
        <v>4.3267878648023022</v>
      </c>
      <c r="F18" s="26"/>
      <c r="G18" s="64">
        <f>SUM(G11:G17)</f>
        <v>34.5</v>
      </c>
      <c r="H18" s="30"/>
      <c r="I18" s="65">
        <f>SUM(I11:I17)</f>
        <v>6932</v>
      </c>
      <c r="J18" s="65"/>
      <c r="K18" s="30">
        <f>SUM(K11:K17)</f>
        <v>138671</v>
      </c>
      <c r="L18" s="66"/>
      <c r="M18" s="67">
        <f>SUM(M11:M17)</f>
        <v>371500</v>
      </c>
      <c r="N18" s="68"/>
      <c r="O18" s="69">
        <f>SUM(O11:O17)</f>
        <v>0.99865591397849462</v>
      </c>
      <c r="P18" s="70" t="s">
        <v>16</v>
      </c>
      <c r="Q18" s="4"/>
      <c r="R18" s="84">
        <f>R16+R17</f>
        <v>0.99865591397849462</v>
      </c>
      <c r="S18" s="4"/>
      <c r="T18" s="4"/>
      <c r="U18" s="5"/>
    </row>
    <row r="19" spans="1:25" ht="14.25" customHeight="1" thickBot="1">
      <c r="A19" s="85" t="s">
        <v>35</v>
      </c>
      <c r="B19" s="86"/>
      <c r="C19" s="72">
        <f>C17</f>
        <v>500</v>
      </c>
      <c r="D19" s="87"/>
      <c r="E19" s="73">
        <f t="shared" si="0"/>
        <v>600000</v>
      </c>
      <c r="F19" s="74"/>
      <c r="G19" s="73" t="s">
        <v>0</v>
      </c>
      <c r="H19" s="76"/>
      <c r="I19" s="75" t="s">
        <v>0</v>
      </c>
      <c r="J19" s="75"/>
      <c r="K19" s="76">
        <v>1</v>
      </c>
      <c r="L19" s="77"/>
      <c r="M19" s="78">
        <f t="shared" ref="M19" si="5">K19*C19</f>
        <v>500</v>
      </c>
      <c r="N19" s="79"/>
      <c r="O19" s="80">
        <f t="shared" ref="O19" si="6">(M19/$K$6)</f>
        <v>1.3440860215053765E-3</v>
      </c>
      <c r="P19" s="81"/>
      <c r="Q19" s="88"/>
      <c r="R19" s="82">
        <f>O19</f>
        <v>1.3440860215053765E-3</v>
      </c>
      <c r="S19" s="4"/>
      <c r="T19" s="4"/>
      <c r="U19" s="5"/>
    </row>
    <row r="20" spans="1:25" ht="14.25" customHeight="1" thickTop="1">
      <c r="A20" s="23"/>
      <c r="B20" s="8"/>
      <c r="C20" s="26" t="s">
        <v>15</v>
      </c>
      <c r="D20" s="16"/>
      <c r="E20" s="83">
        <f t="shared" si="0"/>
        <v>4.326756663205261</v>
      </c>
      <c r="F20" s="26"/>
      <c r="G20" s="64">
        <f>SUM(G18:G19)</f>
        <v>34.5</v>
      </c>
      <c r="H20" s="30"/>
      <c r="I20" s="65">
        <f>SUM(I18:I19)</f>
        <v>6932</v>
      </c>
      <c r="J20" s="65"/>
      <c r="K20" s="30">
        <f>SUM(K18:K19)</f>
        <v>138672</v>
      </c>
      <c r="L20" s="66"/>
      <c r="M20" s="67">
        <f>SUM(M18:M19)</f>
        <v>372000</v>
      </c>
      <c r="N20" s="68"/>
      <c r="O20" s="69">
        <f>SUM(O18:O19)</f>
        <v>1</v>
      </c>
      <c r="P20" s="70"/>
      <c r="Q20" s="4"/>
      <c r="R20" s="84">
        <f>SUM(R18:R19)</f>
        <v>1</v>
      </c>
      <c r="S20" s="4"/>
      <c r="T20" s="4"/>
      <c r="U20" s="5"/>
    </row>
    <row r="21" spans="1:25" s="43" customFormat="1" ht="14.25" customHeight="1">
      <c r="A21" s="23"/>
      <c r="B21" s="89"/>
      <c r="C21" s="90"/>
      <c r="D21" s="41"/>
      <c r="E21" s="91"/>
      <c r="F21" s="90"/>
      <c r="G21" s="91"/>
      <c r="H21" s="92"/>
      <c r="I21" s="93"/>
      <c r="J21" s="93"/>
      <c r="K21" s="93"/>
      <c r="L21" s="94"/>
      <c r="M21" s="95"/>
      <c r="N21" s="96"/>
      <c r="O21" s="97"/>
      <c r="P21" s="97"/>
      <c r="Q21" s="41"/>
      <c r="R21" s="41"/>
      <c r="S21" s="41"/>
      <c r="T21" s="41"/>
      <c r="U21" s="42"/>
    </row>
    <row r="22" spans="1:25" s="43" customFormat="1" ht="14.25" customHeight="1">
      <c r="A22" s="98"/>
      <c r="B22" s="89"/>
      <c r="C22" s="90"/>
      <c r="D22" s="41"/>
      <c r="E22" s="191" t="s">
        <v>31</v>
      </c>
      <c r="F22" s="192"/>
      <c r="G22" s="192"/>
      <c r="H22" s="192"/>
      <c r="I22" s="192"/>
      <c r="J22" s="192"/>
      <c r="K22" s="193"/>
      <c r="L22" s="93"/>
      <c r="M22" s="93"/>
      <c r="N22" s="96"/>
      <c r="O22" s="97"/>
      <c r="P22" s="97"/>
      <c r="Q22" s="41"/>
      <c r="R22" s="41"/>
      <c r="S22" s="41"/>
      <c r="T22" s="41"/>
      <c r="U22" s="42"/>
    </row>
    <row r="23" spans="1:25" s="43" customFormat="1" ht="14.25" customHeight="1">
      <c r="A23" s="23"/>
      <c r="B23" s="89"/>
      <c r="C23" s="90"/>
      <c r="D23" s="41"/>
      <c r="E23" s="171">
        <v>1</v>
      </c>
      <c r="F23" s="172" t="s">
        <v>17</v>
      </c>
      <c r="G23" s="173">
        <f>$A$6/SUM(K11)</f>
        <v>7.1428571428571432</v>
      </c>
      <c r="H23" s="174"/>
      <c r="I23" s="175">
        <v>10</v>
      </c>
      <c r="J23" s="172" t="s">
        <v>17</v>
      </c>
      <c r="K23" s="176">
        <f>$A$6/SUM(K14:K14)</f>
        <v>200</v>
      </c>
      <c r="L23" s="103"/>
      <c r="M23" s="104"/>
      <c r="N23" s="96"/>
      <c r="O23" s="97"/>
      <c r="P23" s="97"/>
      <c r="Q23" s="41"/>
      <c r="R23" s="41"/>
      <c r="S23" s="41"/>
      <c r="T23" s="41"/>
      <c r="U23" s="42"/>
    </row>
    <row r="24" spans="1:25" s="43" customFormat="1" ht="14.25" customHeight="1">
      <c r="A24" s="23"/>
      <c r="B24" s="89"/>
      <c r="C24" s="90"/>
      <c r="D24" s="41"/>
      <c r="E24" s="99">
        <v>2</v>
      </c>
      <c r="F24" s="4" t="s">
        <v>17</v>
      </c>
      <c r="G24" s="100">
        <f>$A$6/SUM(K12:K12)</f>
        <v>20</v>
      </c>
      <c r="H24" s="101"/>
      <c r="I24" s="105">
        <v>20</v>
      </c>
      <c r="J24" s="4" t="s">
        <v>17</v>
      </c>
      <c r="K24" s="102">
        <f>$A$6/SUM(K15:K15)</f>
        <v>200</v>
      </c>
      <c r="L24" s="103"/>
      <c r="M24" s="104"/>
      <c r="N24" s="96"/>
      <c r="O24" s="97"/>
      <c r="P24" s="97"/>
      <c r="Q24" s="41"/>
      <c r="R24" s="41"/>
      <c r="S24" s="41"/>
      <c r="T24" s="41"/>
      <c r="U24" s="42"/>
    </row>
    <row r="25" spans="1:25" s="43" customFormat="1" ht="14.25" customHeight="1">
      <c r="A25" s="106"/>
      <c r="B25" s="89"/>
      <c r="C25" s="90"/>
      <c r="D25" s="41"/>
      <c r="E25" s="99">
        <v>5</v>
      </c>
      <c r="F25" s="4" t="s">
        <v>17</v>
      </c>
      <c r="G25" s="100">
        <f>$A$6/SUM(K13)</f>
        <v>33.333333333333336</v>
      </c>
      <c r="H25" s="101"/>
      <c r="I25" s="105">
        <v>50</v>
      </c>
      <c r="J25" s="4" t="s">
        <v>17</v>
      </c>
      <c r="K25" s="102">
        <f>$A$6/SUM(K16:K16)</f>
        <v>937.5</v>
      </c>
      <c r="L25" s="103"/>
      <c r="M25" s="104"/>
      <c r="N25" s="96"/>
      <c r="O25" s="97"/>
      <c r="P25" s="97"/>
      <c r="Q25" s="41"/>
      <c r="R25" s="41"/>
      <c r="S25" s="41"/>
      <c r="T25" s="41"/>
      <c r="U25" s="42"/>
    </row>
    <row r="26" spans="1:25" s="43" customFormat="1" ht="14.25" customHeight="1">
      <c r="A26" s="106"/>
      <c r="B26" s="89"/>
      <c r="C26" s="90"/>
      <c r="D26" s="41"/>
      <c r="E26" s="177"/>
      <c r="F26" s="178"/>
      <c r="G26" s="178"/>
      <c r="H26" s="107"/>
      <c r="I26" s="108">
        <v>500</v>
      </c>
      <c r="J26" s="40" t="s">
        <v>17</v>
      </c>
      <c r="K26" s="109">
        <f>$A$6/SUM(K17)</f>
        <v>19354.83870967742</v>
      </c>
      <c r="L26" s="103"/>
      <c r="M26" s="104"/>
      <c r="N26" s="96"/>
      <c r="O26" s="97"/>
      <c r="P26" s="97"/>
      <c r="Q26" s="41"/>
      <c r="R26" s="41"/>
      <c r="S26" s="41"/>
      <c r="T26" s="41"/>
      <c r="U26" s="42"/>
    </row>
    <row r="27" spans="1:25" s="43" customFormat="1" ht="14.25" customHeight="1">
      <c r="A27" s="106"/>
      <c r="B27" s="89"/>
      <c r="C27" s="90"/>
      <c r="D27" s="41"/>
      <c r="E27" s="105"/>
      <c r="F27" s="101"/>
      <c r="G27" s="100"/>
      <c r="H27" s="90"/>
      <c r="I27" s="105"/>
      <c r="J27" s="103"/>
      <c r="K27" s="104"/>
      <c r="L27" s="93"/>
      <c r="M27" s="93"/>
      <c r="N27" s="96"/>
      <c r="O27" s="97"/>
      <c r="P27" s="97"/>
      <c r="Q27" s="41"/>
      <c r="R27" s="41"/>
      <c r="S27" s="41"/>
      <c r="T27" s="41"/>
      <c r="U27" s="42"/>
    </row>
    <row r="28" spans="1:25" ht="14.25" customHeight="1">
      <c r="A28" s="110" t="s">
        <v>18</v>
      </c>
      <c r="B28" s="111" t="s">
        <v>38</v>
      </c>
      <c r="C28" s="4"/>
      <c r="D28" s="4"/>
      <c r="E28" s="112"/>
      <c r="F28" s="113"/>
      <c r="G28" s="114"/>
      <c r="H28" s="101"/>
      <c r="I28" s="103"/>
      <c r="J28" s="103"/>
      <c r="K28" s="103"/>
      <c r="L28" s="115"/>
      <c r="M28" s="116"/>
      <c r="N28" s="117"/>
      <c r="O28" s="70"/>
      <c r="P28" s="70"/>
      <c r="Q28" s="4"/>
      <c r="S28" s="4"/>
      <c r="T28" s="4"/>
      <c r="U28" s="5"/>
    </row>
    <row r="29" spans="1:25" ht="14.25" customHeight="1">
      <c r="A29" s="110" t="s">
        <v>30</v>
      </c>
      <c r="B29" s="111" t="s">
        <v>34</v>
      </c>
      <c r="C29" s="4"/>
      <c r="D29" s="4"/>
      <c r="E29" s="112"/>
      <c r="F29" s="113"/>
      <c r="G29" s="118"/>
      <c r="H29" s="101"/>
      <c r="I29" s="103"/>
      <c r="J29" s="103"/>
      <c r="K29" s="115"/>
      <c r="L29" s="115"/>
      <c r="M29" s="103"/>
      <c r="N29" s="117"/>
      <c r="O29" s="119"/>
      <c r="P29" s="119"/>
      <c r="Q29" s="4"/>
      <c r="S29" s="4"/>
      <c r="T29" s="4"/>
      <c r="U29" s="5"/>
    </row>
    <row r="30" spans="1:25" ht="14.25" customHeight="1">
      <c r="A30" s="110" t="s">
        <v>16</v>
      </c>
      <c r="B30" s="111" t="s">
        <v>19</v>
      </c>
      <c r="C30" s="4"/>
      <c r="D30" s="4"/>
      <c r="E30" s="112"/>
      <c r="F30" s="113"/>
      <c r="G30" s="118"/>
      <c r="H30" s="101"/>
      <c r="I30" s="103"/>
      <c r="J30" s="103"/>
      <c r="K30" s="115"/>
      <c r="L30" s="115"/>
      <c r="M30" s="103"/>
      <c r="N30" s="117"/>
      <c r="O30" s="119"/>
      <c r="P30" s="119"/>
      <c r="Q30" s="4"/>
      <c r="S30" s="4"/>
      <c r="T30" s="4"/>
      <c r="U30" s="5"/>
    </row>
    <row r="31" spans="1:25" ht="14.25" customHeight="1">
      <c r="A31" s="23"/>
      <c r="B31" s="8"/>
      <c r="C31" s="4"/>
      <c r="D31" s="4"/>
      <c r="E31" s="4"/>
      <c r="F31" s="120"/>
      <c r="G31" s="4"/>
      <c r="H31" s="4"/>
      <c r="I31" s="4"/>
      <c r="J31" s="120"/>
      <c r="K31" s="4"/>
      <c r="L31" s="4"/>
      <c r="M31" s="4"/>
      <c r="N31" s="120"/>
      <c r="O31" s="4"/>
      <c r="P31" s="4"/>
      <c r="Q31" s="4"/>
      <c r="S31" s="4"/>
      <c r="T31" s="4"/>
      <c r="U31" s="5"/>
      <c r="Y31" s="112"/>
    </row>
    <row r="32" spans="1:25" ht="14.25" customHeight="1">
      <c r="A32" s="121"/>
      <c r="B32" s="122"/>
      <c r="C32" s="36" t="s">
        <v>8</v>
      </c>
      <c r="D32" s="37"/>
      <c r="E32" s="37"/>
      <c r="F32" s="36" t="s">
        <v>20</v>
      </c>
      <c r="G32" s="37"/>
      <c r="H32" s="37"/>
      <c r="I32" s="37"/>
      <c r="J32" s="36" t="s">
        <v>21</v>
      </c>
      <c r="K32" s="37"/>
      <c r="L32" s="37"/>
      <c r="M32" s="37"/>
      <c r="N32" s="36" t="s">
        <v>22</v>
      </c>
      <c r="O32" s="37"/>
      <c r="P32" s="37"/>
      <c r="Q32" s="36" t="s">
        <v>23</v>
      </c>
      <c r="R32" s="16"/>
      <c r="S32" s="16"/>
      <c r="T32" s="17"/>
      <c r="U32" s="123"/>
      <c r="V32" s="16"/>
      <c r="Y32" s="112"/>
    </row>
    <row r="33" spans="1:27" ht="12.75" customHeight="1">
      <c r="A33" s="71">
        <f>A11</f>
        <v>1</v>
      </c>
      <c r="B33" s="61"/>
      <c r="C33" s="14">
        <f>C11</f>
        <v>1</v>
      </c>
      <c r="D33" s="16"/>
      <c r="E33" s="16">
        <v>22</v>
      </c>
      <c r="F33" s="17" t="s">
        <v>17</v>
      </c>
      <c r="G33" s="63">
        <f t="shared" ref="G33:G37" si="7">E33*C33</f>
        <v>22</v>
      </c>
      <c r="H33" s="16"/>
      <c r="I33" s="16">
        <v>21</v>
      </c>
      <c r="J33" s="17" t="s">
        <v>17</v>
      </c>
      <c r="K33" s="63">
        <f t="shared" ref="K33:K37" si="8">I33*C33</f>
        <v>21</v>
      </c>
      <c r="L33" s="16"/>
      <c r="M33" s="16">
        <v>20</v>
      </c>
      <c r="N33" s="17" t="s">
        <v>17</v>
      </c>
      <c r="O33" s="63">
        <f t="shared" ref="O33:O37" si="9">M33*C33</f>
        <v>20</v>
      </c>
      <c r="P33" s="66">
        <v>21</v>
      </c>
      <c r="Q33" s="17" t="s">
        <v>17</v>
      </c>
      <c r="R33" s="124">
        <f t="shared" ref="R33:R37" si="10">P33*C33</f>
        <v>21</v>
      </c>
      <c r="S33" s="125"/>
      <c r="T33" s="126"/>
      <c r="U33" s="127"/>
      <c r="V33" s="4"/>
      <c r="X33" s="128">
        <f>((M33+I33+E33+P33)*($I$9/$G$9))/4</f>
        <v>4200</v>
      </c>
      <c r="Y33" s="128">
        <f>I11</f>
        <v>4200</v>
      </c>
      <c r="Z33" s="129">
        <f>X33-Y33</f>
        <v>0</v>
      </c>
    </row>
    <row r="34" spans="1:27" ht="12.75" customHeight="1">
      <c r="A34" s="71">
        <f t="shared" ref="A34:A37" si="11">A12</f>
        <v>2</v>
      </c>
      <c r="B34" s="61"/>
      <c r="C34" s="14">
        <f t="shared" ref="C34:C37" si="12">C12</f>
        <v>2</v>
      </c>
      <c r="D34" s="16"/>
      <c r="E34" s="16">
        <v>8</v>
      </c>
      <c r="F34" s="17" t="s">
        <v>17</v>
      </c>
      <c r="G34" s="63">
        <f t="shared" si="7"/>
        <v>16</v>
      </c>
      <c r="H34" s="16"/>
      <c r="I34" s="16">
        <v>9</v>
      </c>
      <c r="J34" s="17" t="s">
        <v>17</v>
      </c>
      <c r="K34" s="63">
        <f t="shared" si="8"/>
        <v>18</v>
      </c>
      <c r="L34" s="16"/>
      <c r="M34" s="16">
        <v>4</v>
      </c>
      <c r="N34" s="17" t="s">
        <v>17</v>
      </c>
      <c r="O34" s="63">
        <f t="shared" si="9"/>
        <v>8</v>
      </c>
      <c r="P34" s="66">
        <v>9</v>
      </c>
      <c r="Q34" s="17" t="s">
        <v>17</v>
      </c>
      <c r="R34" s="63">
        <f t="shared" si="10"/>
        <v>18</v>
      </c>
      <c r="S34" s="66"/>
      <c r="T34" s="17"/>
      <c r="U34" s="130"/>
      <c r="V34" s="4"/>
      <c r="X34" s="128">
        <f t="shared" ref="X34:X37" si="13">((M34+I34+E34+P34)*($I$9/$G$9))/4</f>
        <v>1500</v>
      </c>
      <c r="Y34" s="128">
        <f t="shared" ref="Y34:Y37" si="14">I12</f>
        <v>1500</v>
      </c>
      <c r="Z34" s="129">
        <f t="shared" ref="Z34:Z37" si="15">X34-Y34</f>
        <v>0</v>
      </c>
    </row>
    <row r="35" spans="1:27" ht="12.75" customHeight="1">
      <c r="A35" s="71">
        <f t="shared" si="11"/>
        <v>5</v>
      </c>
      <c r="B35" s="61"/>
      <c r="C35" s="14">
        <f t="shared" si="12"/>
        <v>5</v>
      </c>
      <c r="D35" s="16"/>
      <c r="E35" s="16">
        <v>4</v>
      </c>
      <c r="F35" s="17" t="s">
        <v>17</v>
      </c>
      <c r="G35" s="63">
        <f t="shared" si="7"/>
        <v>20</v>
      </c>
      <c r="H35" s="16"/>
      <c r="I35" s="16">
        <v>4</v>
      </c>
      <c r="J35" s="17" t="s">
        <v>17</v>
      </c>
      <c r="K35" s="63">
        <f t="shared" si="8"/>
        <v>20</v>
      </c>
      <c r="L35" s="16"/>
      <c r="M35" s="16">
        <v>5</v>
      </c>
      <c r="N35" s="17" t="s">
        <v>17</v>
      </c>
      <c r="O35" s="63">
        <f t="shared" si="9"/>
        <v>25</v>
      </c>
      <c r="P35" s="16">
        <v>5</v>
      </c>
      <c r="Q35" s="17" t="s">
        <v>17</v>
      </c>
      <c r="R35" s="63">
        <f t="shared" si="10"/>
        <v>25</v>
      </c>
      <c r="S35" s="16"/>
      <c r="T35" s="17"/>
      <c r="U35" s="130"/>
      <c r="V35" s="4"/>
      <c r="X35" s="128">
        <f t="shared" si="13"/>
        <v>900</v>
      </c>
      <c r="Y35" s="128">
        <f t="shared" si="14"/>
        <v>900</v>
      </c>
      <c r="Z35" s="129">
        <f t="shared" si="15"/>
        <v>0</v>
      </c>
    </row>
    <row r="36" spans="1:27" ht="12.75" customHeight="1">
      <c r="A36" s="71">
        <f t="shared" si="11"/>
        <v>10</v>
      </c>
      <c r="B36" s="61"/>
      <c r="C36" s="14">
        <f t="shared" si="12"/>
        <v>10</v>
      </c>
      <c r="D36" s="16"/>
      <c r="E36" s="16">
        <v>0</v>
      </c>
      <c r="F36" s="17" t="s">
        <v>17</v>
      </c>
      <c r="G36" s="63">
        <f t="shared" si="7"/>
        <v>0</v>
      </c>
      <c r="H36" s="16"/>
      <c r="I36" s="16">
        <v>2</v>
      </c>
      <c r="J36" s="17" t="s">
        <v>17</v>
      </c>
      <c r="K36" s="63">
        <f t="shared" si="8"/>
        <v>20</v>
      </c>
      <c r="L36" s="16"/>
      <c r="M36" s="16">
        <v>1</v>
      </c>
      <c r="N36" s="17" t="s">
        <v>17</v>
      </c>
      <c r="O36" s="63">
        <f t="shared" si="9"/>
        <v>10</v>
      </c>
      <c r="P36" s="16">
        <v>0</v>
      </c>
      <c r="Q36" s="17" t="s">
        <v>17</v>
      </c>
      <c r="R36" s="63">
        <f t="shared" si="10"/>
        <v>0</v>
      </c>
      <c r="S36" s="16"/>
      <c r="T36" s="17"/>
      <c r="U36" s="130"/>
      <c r="V36" s="4"/>
      <c r="X36" s="128">
        <f t="shared" si="13"/>
        <v>150</v>
      </c>
      <c r="Y36" s="128">
        <f t="shared" si="14"/>
        <v>150</v>
      </c>
      <c r="Z36" s="129">
        <f t="shared" si="15"/>
        <v>0</v>
      </c>
    </row>
    <row r="37" spans="1:27" ht="12.75" customHeight="1">
      <c r="A37" s="71">
        <f t="shared" si="11"/>
        <v>20</v>
      </c>
      <c r="B37" s="61"/>
      <c r="C37" s="14">
        <f t="shared" si="12"/>
        <v>20</v>
      </c>
      <c r="D37" s="16"/>
      <c r="E37" s="16">
        <v>1</v>
      </c>
      <c r="F37" s="17" t="s">
        <v>17</v>
      </c>
      <c r="G37" s="63">
        <f t="shared" si="7"/>
        <v>20</v>
      </c>
      <c r="H37" s="16"/>
      <c r="I37" s="16">
        <v>0</v>
      </c>
      <c r="J37" s="17" t="s">
        <v>17</v>
      </c>
      <c r="K37" s="63">
        <f t="shared" si="8"/>
        <v>0</v>
      </c>
      <c r="L37" s="16"/>
      <c r="M37" s="16">
        <v>1</v>
      </c>
      <c r="N37" s="17" t="s">
        <v>17</v>
      </c>
      <c r="O37" s="63">
        <f t="shared" si="9"/>
        <v>20</v>
      </c>
      <c r="P37" s="16">
        <v>1</v>
      </c>
      <c r="Q37" s="17" t="s">
        <v>17</v>
      </c>
      <c r="R37" s="63">
        <f t="shared" si="10"/>
        <v>20</v>
      </c>
      <c r="S37" s="16"/>
      <c r="T37" s="17"/>
      <c r="U37" s="130"/>
      <c r="V37" s="4"/>
      <c r="X37" s="128">
        <f t="shared" si="13"/>
        <v>150</v>
      </c>
      <c r="Y37" s="128">
        <f t="shared" si="14"/>
        <v>150</v>
      </c>
      <c r="Z37" s="129">
        <f t="shared" si="15"/>
        <v>0</v>
      </c>
    </row>
    <row r="38" spans="1:27" ht="12.75" customHeight="1">
      <c r="A38" s="179" t="s">
        <v>27</v>
      </c>
      <c r="B38" s="180"/>
      <c r="C38" s="181"/>
      <c r="D38" s="182"/>
      <c r="E38" s="182">
        <f>SUM(E33:E37)</f>
        <v>35</v>
      </c>
      <c r="F38" s="126"/>
      <c r="G38" s="183">
        <f>SUM(G33:G37)</f>
        <v>78</v>
      </c>
      <c r="H38" s="182"/>
      <c r="I38" s="182">
        <f>SUM(I33:I37)</f>
        <v>36</v>
      </c>
      <c r="J38" s="126"/>
      <c r="K38" s="183">
        <f>SUM(K33:K37)</f>
        <v>79</v>
      </c>
      <c r="L38" s="182"/>
      <c r="M38" s="125">
        <f>SUM(M33:M37)</f>
        <v>31</v>
      </c>
      <c r="N38" s="126"/>
      <c r="O38" s="183">
        <f>SUM(O33:O37)</f>
        <v>83</v>
      </c>
      <c r="P38" s="125">
        <f>SUM(P33:P37)</f>
        <v>36</v>
      </c>
      <c r="Q38" s="126"/>
      <c r="R38" s="183">
        <f>SUM(R33:R37)</f>
        <v>84</v>
      </c>
      <c r="S38" s="125"/>
      <c r="T38" s="126"/>
      <c r="U38" s="184"/>
      <c r="V38" s="4"/>
      <c r="X38" s="128"/>
      <c r="Y38" s="128"/>
      <c r="Z38" s="131"/>
      <c r="AA38" s="129"/>
    </row>
    <row r="39" spans="1:27" ht="12.75" customHeight="1">
      <c r="A39" s="132"/>
      <c r="B39" s="61"/>
      <c r="C39" s="14"/>
      <c r="D39" s="16"/>
      <c r="E39" s="16"/>
      <c r="F39" s="17"/>
      <c r="G39" s="133"/>
      <c r="H39" s="16"/>
      <c r="I39" s="16"/>
      <c r="J39" s="17"/>
      <c r="K39" s="133"/>
      <c r="L39" s="16"/>
      <c r="M39" s="66"/>
      <c r="N39" s="17"/>
      <c r="O39" s="133"/>
      <c r="P39" s="66"/>
      <c r="Q39" s="17"/>
      <c r="R39" s="133"/>
      <c r="S39" s="66"/>
      <c r="T39" s="17"/>
      <c r="U39" s="134"/>
      <c r="V39" s="4"/>
      <c r="X39" s="128"/>
      <c r="Y39" s="128"/>
      <c r="Z39" s="131"/>
      <c r="AA39" s="129"/>
    </row>
    <row r="40" spans="1:27" ht="12.75" customHeight="1" thickBot="1">
      <c r="A40" s="135"/>
      <c r="B40" s="136"/>
      <c r="C40" s="137"/>
      <c r="D40" s="138"/>
      <c r="E40" s="138"/>
      <c r="F40" s="139"/>
      <c r="G40" s="140"/>
      <c r="H40" s="138"/>
      <c r="I40" s="138"/>
      <c r="J40" s="139"/>
      <c r="K40" s="140"/>
      <c r="L40" s="138"/>
      <c r="M40" s="141"/>
      <c r="N40" s="139"/>
      <c r="O40" s="140"/>
      <c r="P40" s="141"/>
      <c r="Q40" s="139"/>
      <c r="R40" s="140"/>
      <c r="S40" s="142"/>
      <c r="T40" s="142"/>
      <c r="U40" s="143"/>
      <c r="V40" s="4"/>
      <c r="Y40" s="128"/>
      <c r="Z40" s="131"/>
      <c r="AA40" s="129"/>
    </row>
    <row r="41" spans="1:27" ht="12.75" customHeight="1">
      <c r="A41" s="144"/>
      <c r="B41" s="8"/>
      <c r="C41" s="145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X41" s="146">
        <f>SUM(G38+K38+O38+R38)/4</f>
        <v>81</v>
      </c>
      <c r="Y41" s="147"/>
      <c r="AA41" s="148"/>
    </row>
    <row r="42" spans="1:27" ht="12.75" customHeight="1">
      <c r="A42" s="144"/>
      <c r="B42" s="8"/>
      <c r="C42" s="145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S42" s="147"/>
      <c r="V42" s="148"/>
    </row>
    <row r="43" spans="1:27" ht="12.75" customHeight="1">
      <c r="A43" s="144"/>
      <c r="B43" s="8"/>
      <c r="C43" s="145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S43" s="147"/>
      <c r="T43" s="147"/>
      <c r="V43" s="148"/>
    </row>
    <row r="44" spans="1:27" ht="12.75" customHeight="1">
      <c r="A44" s="149"/>
      <c r="B44" s="8"/>
      <c r="C44" s="145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S44" s="147"/>
      <c r="T44" s="147"/>
      <c r="V44" s="148"/>
    </row>
    <row r="45" spans="1:27" ht="14.25" customHeight="1">
      <c r="A45" s="4"/>
      <c r="B45" s="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150"/>
      <c r="Q45" s="4"/>
      <c r="S45" s="4"/>
    </row>
    <row r="46" spans="1:27" ht="14.25" customHeight="1">
      <c r="A46" s="4"/>
      <c r="B46" s="8"/>
      <c r="C46" s="4"/>
      <c r="D46" s="4"/>
      <c r="E46" s="4"/>
      <c r="F46" s="4"/>
      <c r="G46" s="4"/>
      <c r="H46" s="4"/>
      <c r="I46" s="4"/>
      <c r="P46" s="151"/>
      <c r="Q46" s="4"/>
      <c r="S46" s="4"/>
    </row>
    <row r="47" spans="1:27" ht="14.25" customHeight="1">
      <c r="A47" s="25"/>
      <c r="B47" s="8"/>
      <c r="C47" s="4"/>
      <c r="D47" s="4"/>
      <c r="E47" s="4"/>
      <c r="F47" s="25"/>
      <c r="G47" s="4"/>
      <c r="H47" s="4"/>
      <c r="I47" s="11"/>
      <c r="P47" s="4"/>
      <c r="Q47" s="4"/>
      <c r="S47" s="4"/>
    </row>
    <row r="48" spans="1:27" ht="14.25" customHeight="1">
      <c r="A48" s="25"/>
      <c r="B48" s="8"/>
      <c r="C48" s="4"/>
      <c r="D48" s="4"/>
      <c r="E48" s="4"/>
      <c r="F48" s="4"/>
      <c r="G48" s="4"/>
      <c r="H48" s="4"/>
      <c r="I48" s="11"/>
      <c r="P48" s="4"/>
      <c r="Q48" s="4"/>
      <c r="S48" s="4"/>
    </row>
    <row r="49" spans="1:19" ht="14.25" customHeight="1">
      <c r="A49" s="4"/>
      <c r="B49" s="8"/>
      <c r="C49" s="4"/>
      <c r="D49" s="4"/>
      <c r="E49" s="41"/>
      <c r="F49" s="4"/>
      <c r="G49" s="4"/>
      <c r="H49" s="4"/>
      <c r="I49" s="4"/>
      <c r="P49" s="4"/>
      <c r="Q49" s="4"/>
      <c r="S49" s="4"/>
    </row>
    <row r="50" spans="1:19" ht="14.25" customHeight="1">
      <c r="A50" s="4"/>
      <c r="B50" s="8"/>
      <c r="C50" s="4"/>
      <c r="D50" s="4"/>
      <c r="E50" s="4"/>
      <c r="F50" s="4"/>
      <c r="G50" s="41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1:19" ht="14.25" customHeight="1">
      <c r="A51" s="4"/>
      <c r="B51" s="8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9" ht="14.25" customHeight="1">
      <c r="E52" s="4"/>
    </row>
    <row r="53" spans="1:19" ht="14.25" customHeight="1">
      <c r="E53" s="4"/>
    </row>
    <row r="54" spans="1:19" ht="14.25" customHeight="1">
      <c r="E54" s="4"/>
    </row>
    <row r="55" spans="1:19" ht="14.25" customHeight="1">
      <c r="E55" s="4"/>
    </row>
    <row r="56" spans="1:19" ht="14.25" customHeight="1">
      <c r="E56" s="4"/>
    </row>
    <row r="57" spans="1:19" ht="14.25" customHeight="1">
      <c r="B57" s="3"/>
      <c r="E57" s="4"/>
    </row>
    <row r="58" spans="1:19" ht="14.25" customHeight="1">
      <c r="B58" s="3"/>
      <c r="E58" s="4"/>
    </row>
    <row r="59" spans="1:19" ht="14.25" customHeight="1">
      <c r="B59" s="3"/>
      <c r="E59" s="4"/>
    </row>
  </sheetData>
  <mergeCells count="5">
    <mergeCell ref="A1:R1"/>
    <mergeCell ref="A2:R2"/>
    <mergeCell ref="A3:R3"/>
    <mergeCell ref="A4:R4"/>
    <mergeCell ref="E22:K22"/>
  </mergeCells>
  <phoneticPr fontId="0" type="noConversion"/>
  <printOptions horizontalCentered="1"/>
  <pageMargins left="0.28000000000000003" right="0.28000000000000003" top="0.7" bottom="0.2" header="0.5" footer="0.3"/>
  <pageSetup scale="87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1405</vt:lpstr>
      <vt:lpstr>'1405'!Print_Area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2017-02-07T20:23:07Z</cp:lastPrinted>
  <dcterms:created xsi:type="dcterms:W3CDTF">1998-07-22T12:50:39Z</dcterms:created>
  <dcterms:modified xsi:type="dcterms:W3CDTF">2017-02-07T21:00:17Z</dcterms:modified>
</cp:coreProperties>
</file>