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3970" windowHeight="9300" tabRatio="601"/>
  </bookViews>
  <sheets>
    <sheet name="1389" sheetId="1" r:id="rId1"/>
  </sheets>
  <definedNames>
    <definedName name="_xlnm.Print_Area" localSheetId="0">'1389'!$A$1:$R$42</definedName>
  </definedNames>
  <calcPr calcId="171027"/>
</workbook>
</file>

<file path=xl/calcChain.xml><?xml version="1.0" encoding="utf-8"?>
<calcChain xmlns="http://schemas.openxmlformats.org/spreadsheetml/2006/main">
  <c r="I42" i="1" l="1"/>
  <c r="I41" i="1"/>
  <c r="I38" i="1"/>
  <c r="E39" i="1"/>
  <c r="E37" i="1"/>
  <c r="M29" i="1"/>
  <c r="E29" i="1"/>
  <c r="M28" i="1"/>
  <c r="E28" i="1"/>
  <c r="I18" i="1"/>
  <c r="K18" i="1"/>
  <c r="E18" i="1" s="1"/>
  <c r="I16" i="1"/>
  <c r="I15" i="1"/>
  <c r="M18" i="1" l="1"/>
  <c r="I12" i="1" l="1"/>
  <c r="T55" i="1" l="1"/>
  <c r="S50" i="1"/>
  <c r="S51" i="1"/>
  <c r="S52" i="1"/>
  <c r="S53" i="1"/>
  <c r="S54" i="1"/>
  <c r="S55" i="1"/>
  <c r="S56" i="1"/>
  <c r="S57" i="1"/>
  <c r="S58" i="1"/>
  <c r="S59" i="1"/>
  <c r="S60" i="1"/>
  <c r="S61" i="1"/>
  <c r="P62" i="1"/>
  <c r="M62" i="1"/>
  <c r="I62" i="1"/>
  <c r="E62" i="1"/>
  <c r="A50" i="1"/>
  <c r="A51" i="1"/>
  <c r="A52" i="1"/>
  <c r="A53" i="1"/>
  <c r="A54" i="1"/>
  <c r="A55" i="1"/>
  <c r="A56" i="1"/>
  <c r="A57" i="1"/>
  <c r="A58" i="1"/>
  <c r="A59" i="1"/>
  <c r="A60" i="1"/>
  <c r="A61" i="1"/>
  <c r="C50" i="1"/>
  <c r="C51" i="1"/>
  <c r="R51" i="1" s="1"/>
  <c r="C52" i="1"/>
  <c r="O52" i="1" s="1"/>
  <c r="C53" i="1"/>
  <c r="K53" i="1" s="1"/>
  <c r="C54" i="1"/>
  <c r="G54" i="1" s="1"/>
  <c r="C55" i="1"/>
  <c r="R55" i="1" s="1"/>
  <c r="C56" i="1"/>
  <c r="O56" i="1" s="1"/>
  <c r="C57" i="1"/>
  <c r="K57" i="1" s="1"/>
  <c r="C58" i="1"/>
  <c r="G58" i="1" s="1"/>
  <c r="C59" i="1"/>
  <c r="R59" i="1" s="1"/>
  <c r="C60" i="1"/>
  <c r="O60" i="1" s="1"/>
  <c r="C61" i="1"/>
  <c r="K61" i="1" s="1"/>
  <c r="M27" i="1"/>
  <c r="M30" i="1"/>
  <c r="I13" i="1"/>
  <c r="T50" i="1" s="1"/>
  <c r="I14" i="1"/>
  <c r="T51" i="1" s="1"/>
  <c r="I17" i="1"/>
  <c r="T52" i="1" s="1"/>
  <c r="I19" i="1"/>
  <c r="T53" i="1" s="1"/>
  <c r="T54" i="1"/>
  <c r="T56" i="1"/>
  <c r="T57" i="1"/>
  <c r="T58" i="1"/>
  <c r="I20" i="1"/>
  <c r="T59" i="1" s="1"/>
  <c r="I21" i="1"/>
  <c r="T60" i="1" s="1"/>
  <c r="I22" i="1"/>
  <c r="T61" i="1" s="1"/>
  <c r="O55" i="1" l="1"/>
  <c r="O51" i="1"/>
  <c r="K60" i="1"/>
  <c r="K52" i="1"/>
  <c r="K56" i="1"/>
  <c r="O59" i="1"/>
  <c r="G57" i="1"/>
  <c r="V57" i="1"/>
  <c r="G60" i="1"/>
  <c r="G56" i="1"/>
  <c r="G52" i="1"/>
  <c r="K59" i="1"/>
  <c r="K55" i="1"/>
  <c r="K51" i="1"/>
  <c r="O58" i="1"/>
  <c r="O54" i="1"/>
  <c r="R61" i="1"/>
  <c r="R57" i="1"/>
  <c r="R53" i="1"/>
  <c r="V60" i="1"/>
  <c r="V56" i="1"/>
  <c r="V52" i="1"/>
  <c r="G61" i="1"/>
  <c r="G53" i="1"/>
  <c r="R58" i="1"/>
  <c r="R54" i="1"/>
  <c r="V53" i="1"/>
  <c r="G59" i="1"/>
  <c r="G55" i="1"/>
  <c r="G51" i="1"/>
  <c r="K58" i="1"/>
  <c r="K54" i="1"/>
  <c r="O61" i="1"/>
  <c r="O57" i="1"/>
  <c r="O53" i="1"/>
  <c r="R60" i="1"/>
  <c r="R56" i="1"/>
  <c r="R52" i="1"/>
  <c r="V59" i="1"/>
  <c r="V55" i="1"/>
  <c r="V54" i="1"/>
  <c r="V58" i="1"/>
  <c r="V61" i="1"/>
  <c r="V51" i="1"/>
  <c r="V50" i="1"/>
  <c r="G50" i="1"/>
  <c r="R50" i="1"/>
  <c r="K50" i="1" l="1"/>
  <c r="O50" i="1"/>
  <c r="C32" i="1" l="1"/>
  <c r="G31" i="1" l="1"/>
  <c r="G33" i="1" s="1"/>
  <c r="M32" i="1"/>
  <c r="E32" i="1"/>
  <c r="E30" i="1"/>
  <c r="K9" i="1"/>
  <c r="S49" i="1"/>
  <c r="C49" i="1"/>
  <c r="K49" i="1" s="1"/>
  <c r="K62" i="1" s="1"/>
  <c r="I11" i="1"/>
  <c r="A48" i="1"/>
  <c r="A49" i="1"/>
  <c r="G6" i="1"/>
  <c r="K12" i="1" l="1"/>
  <c r="K16" i="1"/>
  <c r="K15" i="1"/>
  <c r="E12" i="1"/>
  <c r="M12" i="1"/>
  <c r="K23" i="1"/>
  <c r="K25" i="1"/>
  <c r="K26" i="1"/>
  <c r="K24" i="1"/>
  <c r="K14" i="1"/>
  <c r="K13" i="1"/>
  <c r="K22" i="1"/>
  <c r="K17" i="1"/>
  <c r="K19" i="1"/>
  <c r="M19" i="1" s="1"/>
  <c r="K21" i="1"/>
  <c r="K20" i="1"/>
  <c r="E27" i="1"/>
  <c r="T49" i="1"/>
  <c r="V49" i="1" s="1"/>
  <c r="K11" i="1"/>
  <c r="I31" i="1"/>
  <c r="I33" i="1" s="1"/>
  <c r="G49" i="1"/>
  <c r="G62" i="1" s="1"/>
  <c r="O49" i="1"/>
  <c r="O62" i="1" s="1"/>
  <c r="R49" i="1"/>
  <c r="R62" i="1" s="1"/>
  <c r="E15" i="1" l="1"/>
  <c r="M15" i="1"/>
  <c r="M16" i="1"/>
  <c r="E16" i="1"/>
  <c r="M25" i="1"/>
  <c r="E25" i="1"/>
  <c r="I40" i="1"/>
  <c r="E23" i="1"/>
  <c r="I39" i="1"/>
  <c r="M23" i="1"/>
  <c r="M20" i="1"/>
  <c r="M22" i="1"/>
  <c r="E22" i="1"/>
  <c r="M13" i="1"/>
  <c r="E38" i="1"/>
  <c r="M21" i="1"/>
  <c r="E21" i="1"/>
  <c r="M14" i="1"/>
  <c r="M17" i="1"/>
  <c r="E40" i="1"/>
  <c r="M24" i="1"/>
  <c r="E24" i="1"/>
  <c r="M26" i="1"/>
  <c r="E26" i="1"/>
  <c r="T63" i="1"/>
  <c r="E17" i="1"/>
  <c r="E19" i="1"/>
  <c r="E14" i="1"/>
  <c r="K31" i="1"/>
  <c r="E31" i="1" s="1"/>
  <c r="E20" i="1"/>
  <c r="E13" i="1"/>
  <c r="M11" i="1"/>
  <c r="E11" i="1"/>
  <c r="K33" i="1" l="1"/>
  <c r="E33" i="1" s="1"/>
  <c r="M31" i="1"/>
  <c r="M33" i="1" s="1"/>
  <c r="K6" i="1" s="1"/>
  <c r="O28" i="1" l="1"/>
  <c r="O29" i="1"/>
  <c r="O16" i="1"/>
  <c r="O18" i="1"/>
  <c r="O12" i="1"/>
  <c r="O15" i="1"/>
  <c r="O14" i="1"/>
  <c r="O23" i="1"/>
  <c r="O24" i="1"/>
  <c r="O25" i="1"/>
  <c r="O26" i="1"/>
  <c r="O13" i="1"/>
  <c r="O27" i="1"/>
  <c r="O20" i="1"/>
  <c r="O30" i="1"/>
  <c r="O17" i="1"/>
  <c r="O21" i="1"/>
  <c r="O19" i="1"/>
  <c r="O22" i="1"/>
  <c r="O32" i="1"/>
  <c r="R32" i="1" s="1"/>
  <c r="O11" i="1"/>
  <c r="O6" i="1"/>
  <c r="R30" i="1" l="1"/>
  <c r="R22" i="1"/>
  <c r="R26" i="1"/>
  <c r="O31" i="1"/>
  <c r="O33" i="1" s="1"/>
  <c r="R31" i="1" l="1"/>
  <c r="R33" i="1" s="1"/>
</calcChain>
</file>

<file path=xl/sharedStrings.xml><?xml version="1.0" encoding="utf-8"?>
<sst xmlns="http://schemas.openxmlformats.org/spreadsheetml/2006/main" count="131" uniqueCount="56">
  <si>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</si>
  <si>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</si>
  <si>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</si>
  <si>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</si>
  <si>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</si>
  <si>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</si>
  <si>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</si>
  <si>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</si>
  <si>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</si>
  <si>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</si>
  <si>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</si>
  <si>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</si>
  <si>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</si>
  <si>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</si>
  <si>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</si>
  <si>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</si>
  <si>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</si>
  <si>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=</t>
  </si>
  <si>
    <t>*</t>
  </si>
  <si>
    <t>Numbers are rounded.</t>
  </si>
  <si>
    <t>A</t>
  </si>
  <si>
    <t>B</t>
  </si>
  <si>
    <t>C</t>
  </si>
  <si>
    <t>D</t>
  </si>
  <si>
    <t>PRIZE STRUCTURE</t>
  </si>
  <si>
    <t>VERMONT LOTTERY</t>
  </si>
  <si>
    <t>**</t>
  </si>
  <si>
    <t>One of the following GLEPS will be used in each book of tickets.  Approximately 25% of the books will use one of the below structures.</t>
  </si>
  <si>
    <t>CONSOLIDATED ODDS:</t>
  </si>
  <si>
    <t>***</t>
  </si>
  <si>
    <t>Exactly proportional to delivered quantity.</t>
  </si>
  <si>
    <t>GET:</t>
  </si>
  <si>
    <t># OF</t>
  </si>
  <si>
    <t>WINS</t>
  </si>
  <si>
    <t>SUBTOTAL</t>
  </si>
  <si>
    <t>LOW</t>
  </si>
  <si>
    <t>Total</t>
  </si>
  <si>
    <t>HIGH</t>
  </si>
  <si>
    <t>2nd Chance prize</t>
  </si>
  <si>
    <t>INSTANT GAME #1389 - "HEARTS"</t>
  </si>
  <si>
    <r>
      <rPr>
        <b/>
        <sz val="12"/>
        <color rgb="FFFF0000"/>
        <rFont val="Calibri"/>
        <family val="2"/>
        <scheme val="minor"/>
      </rPr>
      <t>$50 (HEART)</t>
    </r>
    <r>
      <rPr>
        <sz val="12"/>
        <rFont val="Calibri"/>
        <family val="2"/>
        <scheme val="minor"/>
      </rPr>
      <t xml:space="preserve"> + $50</t>
    </r>
  </si>
  <si>
    <t>MID</t>
  </si>
  <si>
    <t>HEART = WIN AS PER THE PRIZE LEGEND</t>
  </si>
  <si>
    <r>
      <t xml:space="preserve">$10 + </t>
    </r>
    <r>
      <rPr>
        <b/>
        <sz val="12"/>
        <color rgb="FFFF0000"/>
        <rFont val="Calibri"/>
        <family val="2"/>
        <scheme val="minor"/>
      </rPr>
      <t>$15 (HEART)</t>
    </r>
  </si>
  <si>
    <r>
      <t xml:space="preserve">$5 + </t>
    </r>
    <r>
      <rPr>
        <b/>
        <sz val="12"/>
        <color rgb="FFFF0000"/>
        <rFont val="Calibri"/>
        <family val="2"/>
        <scheme val="minor"/>
      </rPr>
      <t>$5 (HEART)</t>
    </r>
  </si>
  <si>
    <t>$2 (HEART)</t>
  </si>
  <si>
    <t>$3 (HEART)</t>
  </si>
  <si>
    <t>$5 (HEART)</t>
  </si>
  <si>
    <r>
      <t xml:space="preserve">$2 + </t>
    </r>
    <r>
      <rPr>
        <b/>
        <sz val="12"/>
        <color rgb="FFFF0000"/>
        <rFont val="Calibri"/>
        <family val="2"/>
        <scheme val="minor"/>
      </rPr>
      <t>$3 (HEART)</t>
    </r>
  </si>
  <si>
    <r>
      <t>$25 +</t>
    </r>
    <r>
      <rPr>
        <b/>
        <sz val="12"/>
        <color rgb="FFFF0000"/>
        <rFont val="Calibri"/>
        <family val="2"/>
        <scheme val="minor"/>
      </rPr>
      <t xml:space="preserve"> $25 (HEART)</t>
    </r>
  </si>
  <si>
    <t xml:space="preserve">$10 (HEART)  </t>
  </si>
  <si>
    <r>
      <t xml:space="preserve">$5 + </t>
    </r>
    <r>
      <rPr>
        <b/>
        <sz val="12"/>
        <color rgb="FFFF0000"/>
        <rFont val="Calibri"/>
        <family val="2"/>
        <scheme val="minor"/>
      </rPr>
      <t>$20 (HEART)</t>
    </r>
  </si>
  <si>
    <t>$100 (HEART)</t>
  </si>
  <si>
    <t>$7,500 (HEART)</t>
  </si>
  <si>
    <t>$500 (HEART)</t>
  </si>
  <si>
    <t>OCTOBER 12, 2016 -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</si>
</sst>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7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7">
    <xf numFmtId="0" fontId="0" fillId="0" borderId="0" xfId="0"/>
    <xf numFmtId="0" fontId="2" fillId="0" borderId="1" xfId="0" applyFont="1" applyBorder="1" applyAlignment="1"/>
    <xf numFmtId="0" fontId="2" fillId="0" borderId="0" xfId="0" applyFont="1" applyBorder="1" applyAlignment="1"/>
    <xf numFmtId="49" fontId="2" fillId="0" borderId="0" xfId="0" applyNumberFormat="1" applyFont="1" applyBorder="1" applyAlignment="1"/>
    <xf numFmtId="0" fontId="2" fillId="0" borderId="0" xfId="0" applyFont="1" applyBorder="1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2" xfId="0" applyFont="1" applyBorder="1"/>
    <xf numFmtId="3" fontId="2" fillId="0" borderId="4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42" fontId="2" fillId="0" borderId="0" xfId="0" applyNumberFormat="1" applyFont="1" applyBorder="1"/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13" xfId="0" applyFont="1" applyBorder="1"/>
    <xf numFmtId="38" fontId="2" fillId="0" borderId="1" xfId="1" applyNumberFormat="1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4" xfId="0" applyFont="1" applyBorder="1"/>
    <xf numFmtId="0" fontId="2" fillId="0" borderId="4" xfId="0" applyFont="1" applyBorder="1"/>
    <xf numFmtId="0" fontId="2" fillId="0" borderId="0" xfId="0" applyFont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15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" fontId="2" fillId="0" borderId="2" xfId="0" applyNumberFormat="1" applyFont="1" applyBorder="1" applyAlignment="1">
      <alignment horizontal="center"/>
    </xf>
    <xf numFmtId="0" fontId="2" fillId="0" borderId="16" xfId="0" applyFont="1" applyBorder="1"/>
    <xf numFmtId="0" fontId="4" fillId="0" borderId="0" xfId="0" applyFont="1"/>
    <xf numFmtId="0" fontId="2" fillId="0" borderId="1" xfId="0" applyFont="1" applyFill="1" applyBorder="1" applyAlignment="1">
      <alignment horizontal="center"/>
    </xf>
    <xf numFmtId="3" fontId="2" fillId="0" borderId="1" xfId="0" applyNumberFormat="1" applyFont="1" applyFill="1" applyBorder="1"/>
    <xf numFmtId="0" fontId="2" fillId="0" borderId="1" xfId="0" applyFont="1" applyFill="1" applyBorder="1"/>
    <xf numFmtId="8" fontId="2" fillId="0" borderId="0" xfId="2" applyFont="1"/>
    <xf numFmtId="38" fontId="2" fillId="0" borderId="0" xfId="1" applyNumberFormat="1" applyFont="1"/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lef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12" xfId="0" applyFont="1" applyFill="1" applyBorder="1" applyAlignment="1">
      <alignment horizontal="center"/>
    </xf>
    <xf numFmtId="6" fontId="2" fillId="2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lef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12" xfId="0" applyFont="1" applyFill="1" applyBorder="1" applyAlignment="1">
      <alignment horizontal="center"/>
    </xf>
    <xf numFmtId="8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6" fontId="2" fillId="0" borderId="4" xfId="0" applyNumberFormat="1" applyFont="1" applyFill="1" applyBorder="1" applyAlignment="1">
      <alignment horizontal="left"/>
    </xf>
    <xf numFmtId="8" fontId="2" fillId="0" borderId="0" xfId="2" applyFont="1" applyBorder="1"/>
    <xf numFmtId="38" fontId="2" fillId="0" borderId="0" xfId="1" applyNumberFormat="1" applyFont="1" applyBorder="1"/>
    <xf numFmtId="168" fontId="2" fillId="0" borderId="0" xfId="0" applyNumberFormat="1" applyFont="1" applyFill="1" applyBorder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0" fontId="2" fillId="0" borderId="12" xfId="0" applyNumberFormat="1" applyFont="1" applyBorder="1" applyAlignment="1">
      <alignment horizontal="center"/>
    </xf>
    <xf numFmtId="6" fontId="2" fillId="0" borderId="17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168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lef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18" xfId="0" applyNumberFormat="1" applyFont="1" applyBorder="1" applyAlignment="1">
      <alignment horizontal="center"/>
    </xf>
    <xf numFmtId="0" fontId="6" fillId="0" borderId="4" xfId="0" applyFont="1" applyBorder="1"/>
    <xf numFmtId="0" fontId="5" fillId="0" borderId="4" xfId="0" applyFont="1" applyBorder="1"/>
    <xf numFmtId="42" fontId="2" fillId="0" borderId="0" xfId="0" applyNumberFormat="1" applyFont="1" applyBorder="1" applyAlignment="1">
      <alignment horizontal="right"/>
    </xf>
    <xf numFmtId="169" fontId="2" fillId="0" borderId="5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169" fontId="2" fillId="0" borderId="0" xfId="0" applyNumberFormat="1" applyFont="1" applyFill="1" applyBorder="1" applyAlignment="1">
      <alignment horizontal="right"/>
    </xf>
    <xf numFmtId="4" fontId="2" fillId="0" borderId="6" xfId="0" applyNumberFormat="1" applyFont="1" applyFill="1" applyBorder="1" applyAlignment="1">
      <alignment horizontal="left"/>
    </xf>
    <xf numFmtId="38" fontId="2" fillId="0" borderId="0" xfId="1" quotePrefix="1" applyNumberFormat="1" applyFont="1" applyFill="1" applyBorder="1" applyAlignment="1">
      <alignment horizontal="center"/>
    </xf>
    <xf numFmtId="164" fontId="2" fillId="0" borderId="0" xfId="0" applyNumberFormat="1" applyFont="1" applyBorder="1"/>
    <xf numFmtId="169" fontId="2" fillId="0" borderId="7" xfId="0" applyNumberFormat="1" applyFont="1" applyFill="1" applyBorder="1" applyAlignment="1">
      <alignment horizontal="right"/>
    </xf>
    <xf numFmtId="38" fontId="2" fillId="0" borderId="2" xfId="1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right"/>
    </xf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15" xfId="0" applyFont="1" applyFill="1" applyBorder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16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0" xfId="0" applyNumberFormat="1" applyFont="1" applyFill="1" applyBorder="1" applyAlignment="1">
      <alignment horizontal="left"/>
    </xf>
    <xf numFmtId="5" fontId="2" fillId="0" borderId="12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38" fontId="3" fillId="0" borderId="0" xfId="1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/>
    <xf numFmtId="38" fontId="2" fillId="0" borderId="2" xfId="1" applyNumberFormat="1" applyFont="1" applyBorder="1" applyAlignment="1">
      <alignment horizontal="center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6" fontId="2" fillId="0" borderId="4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1" xfId="0" applyNumberFormat="1" applyFont="1" applyFill="1" applyBorder="1" applyAlignment="1">
      <alignment horizontal="left"/>
    </xf>
    <xf numFmtId="169" fontId="2" fillId="0" borderId="14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70" fontId="3" fillId="0" borderId="0" xfId="0" applyNumberFormat="1" applyFont="1" applyBorder="1"/>
    <xf numFmtId="170" fontId="2" fillId="0" borderId="0" xfId="0" applyNumberFormat="1" applyFont="1"/>
    <xf numFmtId="0" fontId="2" fillId="0" borderId="19" xfId="0" applyFont="1" applyBorder="1"/>
    <xf numFmtId="38" fontId="2" fillId="0" borderId="20" xfId="1" applyNumberFormat="1" applyFont="1" applyBorder="1" applyAlignment="1">
      <alignment horizontal="center"/>
    </xf>
    <xf numFmtId="0" fontId="2" fillId="0" borderId="20" xfId="0" applyFont="1" applyBorder="1"/>
    <xf numFmtId="0" fontId="2" fillId="0" borderId="21" xfId="0" applyFont="1" applyBorder="1"/>
    <xf numFmtId="38" fontId="2" fillId="0" borderId="0" xfId="1" applyNumberFormat="1" applyFont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6" fontId="2" fillId="2" borderId="13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lef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14" xfId="0" applyFont="1" applyFill="1" applyBorder="1" applyAlignment="1">
      <alignment horizontal="center"/>
    </xf>
    <xf numFmtId="8" fontId="2" fillId="0" borderId="0" xfId="2" applyFont="1" applyFill="1" applyBorder="1"/>
    <xf numFmtId="38" fontId="2" fillId="0" borderId="0" xfId="1" applyNumberFormat="1" applyFont="1" applyFill="1" applyBorder="1"/>
    <xf numFmtId="0" fontId="2" fillId="0" borderId="0" xfId="0" applyFont="1" applyBorder="1" applyAlignment="1">
      <alignment horizontal="center"/>
    </xf>
    <xf numFmtId="42" fontId="2" fillId="2" borderId="3" xfId="0" applyNumberFormat="1" applyFont="1" applyFill="1" applyBorder="1" applyAlignment="1">
      <alignment horizontal="left"/>
    </xf>
    <xf numFmtId="10" fontId="2" fillId="2" borderId="3" xfId="0" applyNumberFormat="1" applyFont="1" applyFill="1" applyBorder="1" applyAlignment="1">
      <alignment horizontal="center"/>
    </xf>
    <xf numFmtId="6" fontId="2" fillId="2" borderId="17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center"/>
    </xf>
    <xf numFmtId="4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right"/>
    </xf>
    <xf numFmtId="168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/>
    <xf numFmtId="5" fontId="2" fillId="2" borderId="3" xfId="0" applyNumberFormat="1" applyFont="1" applyFill="1" applyBorder="1"/>
    <xf numFmtId="10" fontId="2" fillId="2" borderId="3" xfId="0" applyNumberFormat="1" applyFont="1" applyFill="1" applyBorder="1"/>
    <xf numFmtId="10" fontId="2" fillId="2" borderId="18" xfId="0" applyNumberFormat="1" applyFont="1" applyFill="1" applyBorder="1" applyAlignment="1">
      <alignment horizontal="center"/>
    </xf>
    <xf numFmtId="10" fontId="2" fillId="2" borderId="12" xfId="0" applyNumberFormat="1" applyFont="1" applyFill="1" applyBorder="1" applyAlignment="1">
      <alignment horizontal="center"/>
    </xf>
    <xf numFmtId="0" fontId="2" fillId="2" borderId="12" xfId="0" applyFont="1" applyFill="1" applyBorder="1"/>
    <xf numFmtId="6" fontId="2" fillId="0" borderId="15" xfId="0" applyNumberFormat="1" applyFont="1" applyFill="1" applyBorder="1" applyAlignment="1">
      <alignment horizontal="left"/>
    </xf>
    <xf numFmtId="164" fontId="2" fillId="0" borderId="2" xfId="0" applyNumberFormat="1" applyFont="1" applyFill="1" applyBorder="1" applyAlignment="1">
      <alignment horizontal="right"/>
    </xf>
    <xf numFmtId="4" fontId="2" fillId="0" borderId="8" xfId="0" applyNumberFormat="1" applyFont="1" applyFill="1" applyBorder="1" applyAlignment="1">
      <alignment horizontal="left"/>
    </xf>
    <xf numFmtId="38" fontId="2" fillId="0" borderId="22" xfId="1" applyNumberFormat="1" applyFont="1" applyFill="1" applyBorder="1" applyAlignment="1">
      <alignment horizontal="center"/>
    </xf>
    <xf numFmtId="38" fontId="2" fillId="0" borderId="23" xfId="1" applyNumberFormat="1" applyFont="1" applyFill="1" applyBorder="1" applyAlignment="1">
      <alignment horizontal="center"/>
    </xf>
    <xf numFmtId="38" fontId="2" fillId="0" borderId="24" xfId="1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0" fontId="2" fillId="2" borderId="0" xfId="0" applyFont="1" applyFill="1" applyBorder="1"/>
    <xf numFmtId="6" fontId="5" fillId="2" borderId="4" xfId="0" applyNumberFormat="1" applyFont="1" applyFill="1" applyBorder="1" applyAlignment="1">
      <alignment horizontal="left"/>
    </xf>
    <xf numFmtId="6" fontId="5" fillId="0" borderId="4" xfId="0" applyNumberFormat="1" applyFont="1" applyFill="1" applyBorder="1" applyAlignment="1">
      <alignment horizontal="lef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0"/>
  <sheetViews>
    <sheetView tabSelected="1" topLeftCell="A7" zoomScaleNormal="100" zoomScaleSheetLayoutView="80" workbookViewId="0">
      <selection activeCell="B23" sqref="B23"/>
    </sheetView>
  </sheetViews>
  <sheetFormatPr defaultColWidth="10.7109375" defaultRowHeight="14.25" customHeight="1"/>
  <cols>
    <col min="1" max="1" width="30.5703125" style="5" customWidth="1"/>
    <col min="2" max="2" width="6.28515625" style="152" customWidth="1"/>
    <col min="3" max="3" width="11.5703125" style="5" customWidth="1"/>
    <col min="4" max="4" width="1.7109375" style="5" customWidth="1"/>
    <col min="5" max="5" width="12.28515625" style="5" customWidth="1"/>
    <col min="6" max="6" width="2.140625" style="5" customWidth="1"/>
    <col min="7" max="7" width="15.7109375" style="5" customWidth="1"/>
    <col min="8" max="8" width="1.7109375" style="5" hidden="1" customWidth="1"/>
    <col min="9" max="9" width="11.5703125" style="5" customWidth="1"/>
    <col min="10" max="10" width="2.42578125" style="5" customWidth="1"/>
    <col min="11" max="11" width="12.42578125" style="5" bestFit="1" customWidth="1"/>
    <col min="12" max="12" width="4.42578125" style="5" bestFit="1" customWidth="1"/>
    <col min="13" max="13" width="12.28515625" style="5" bestFit="1" customWidth="1"/>
    <col min="14" max="14" width="2.28515625" style="5" bestFit="1" customWidth="1"/>
    <col min="15" max="15" width="13.140625" style="5" customWidth="1"/>
    <col min="16" max="16" width="4" style="5" bestFit="1" customWidth="1"/>
    <col min="17" max="17" width="2.28515625" style="5" bestFit="1" customWidth="1"/>
    <col min="18" max="18" width="11.5703125" style="5" customWidth="1"/>
    <col min="19" max="19" width="8.7109375" style="5" bestFit="1" customWidth="1"/>
    <col min="20" max="20" width="8.42578125" style="5" bestFit="1" customWidth="1"/>
    <col min="21" max="21" width="1.7109375" style="5" customWidth="1"/>
    <col min="22" max="22" width="6.140625" style="5" bestFit="1" customWidth="1"/>
    <col min="23" max="23" width="1.7109375" style="5" customWidth="1"/>
    <col min="24" max="24" width="7.7109375" style="5" customWidth="1"/>
    <col min="25" max="25" width="14.28515625" style="5" customWidth="1"/>
    <col min="26" max="16384" width="10.7109375" style="5"/>
  </cols>
  <sheetData>
    <row r="1" spans="1:26" ht="14.25" customHeight="1">
      <c r="A1" s="195" t="s">
        <v>25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7"/>
      <c r="S1" s="1"/>
      <c r="T1" s="4"/>
    </row>
    <row r="2" spans="1:26" ht="14.25" customHeight="1">
      <c r="A2" s="198" t="s">
        <v>24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200"/>
      <c r="S2" s="2"/>
      <c r="T2" s="4"/>
    </row>
    <row r="3" spans="1:26" ht="14.25" customHeight="1">
      <c r="A3" s="198" t="s">
        <v>39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200"/>
      <c r="S3" s="2"/>
      <c r="T3" s="4"/>
      <c r="U3" s="6"/>
      <c r="V3" s="6"/>
      <c r="W3" s="6"/>
      <c r="X3" s="6"/>
      <c r="Y3" s="6"/>
    </row>
    <row r="4" spans="1:26" ht="14.25" customHeight="1">
      <c r="A4" s="201" t="s">
        <v>55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3"/>
      <c r="S4" s="3"/>
      <c r="T4" s="4"/>
    </row>
    <row r="5" spans="1:26" s="4" customFormat="1" ht="14.25" customHeight="1">
      <c r="A5" s="7"/>
      <c r="B5" s="8"/>
      <c r="C5" s="9"/>
      <c r="D5" s="9"/>
      <c r="E5" s="9"/>
      <c r="F5" s="9"/>
      <c r="H5" s="10"/>
      <c r="I5" s="10"/>
      <c r="J5" s="10"/>
      <c r="K5" s="11"/>
      <c r="L5" s="10"/>
      <c r="M5" s="9"/>
      <c r="N5" s="9"/>
      <c r="O5" s="9"/>
      <c r="P5" s="9"/>
      <c r="R5" s="12"/>
    </row>
    <row r="6" spans="1:26" ht="14.25" customHeight="1">
      <c r="A6" s="13">
        <v>500000</v>
      </c>
      <c r="B6" s="8"/>
      <c r="C6" s="14">
        <v>2</v>
      </c>
      <c r="D6" s="15"/>
      <c r="E6" s="4" t="s">
        <v>1</v>
      </c>
      <c r="F6" s="4"/>
      <c r="G6" s="16">
        <f>A6*C6</f>
        <v>1000000</v>
      </c>
      <c r="H6" s="14" t="s">
        <v>0</v>
      </c>
      <c r="I6" s="17" t="s">
        <v>2</v>
      </c>
      <c r="J6" s="4"/>
      <c r="K6" s="18">
        <f>M33</f>
        <v>640000</v>
      </c>
      <c r="L6" s="4"/>
      <c r="M6" s="17" t="s">
        <v>3</v>
      </c>
      <c r="N6" s="4"/>
      <c r="O6" s="19">
        <f>K6/G6</f>
        <v>0.64</v>
      </c>
      <c r="P6" s="20"/>
      <c r="Q6" s="4"/>
      <c r="R6" s="12"/>
      <c r="Y6" s="21"/>
    </row>
    <row r="7" spans="1:26" ht="14.25" customHeight="1">
      <c r="A7" s="22"/>
      <c r="B7" s="23"/>
      <c r="C7" s="24"/>
      <c r="D7" s="24"/>
      <c r="E7" s="24"/>
      <c r="F7" s="24"/>
      <c r="G7" s="25"/>
      <c r="H7" s="25"/>
      <c r="I7" s="25"/>
      <c r="J7" s="26"/>
      <c r="K7" s="24"/>
      <c r="L7" s="25"/>
      <c r="M7" s="24"/>
      <c r="N7" s="24"/>
      <c r="O7" s="24"/>
      <c r="P7" s="24"/>
      <c r="Q7" s="26"/>
      <c r="R7" s="27"/>
    </row>
    <row r="8" spans="1:26" ht="14.25" customHeight="1">
      <c r="A8" s="28"/>
      <c r="B8" s="8"/>
      <c r="C8" s="17"/>
      <c r="D8" s="17"/>
      <c r="E8" s="29"/>
      <c r="F8" s="29"/>
      <c r="G8" s="171" t="s">
        <v>4</v>
      </c>
      <c r="H8" s="4"/>
      <c r="I8" s="171" t="s">
        <v>4</v>
      </c>
      <c r="J8" s="171"/>
      <c r="K8" s="171" t="s">
        <v>4</v>
      </c>
      <c r="L8" s="171"/>
      <c r="M8" s="4"/>
      <c r="N8" s="4"/>
      <c r="O8" s="171" t="s">
        <v>5</v>
      </c>
      <c r="P8" s="171"/>
      <c r="Q8" s="4"/>
      <c r="R8" s="12"/>
      <c r="Y8" s="30"/>
      <c r="Z8" s="31"/>
    </row>
    <row r="9" spans="1:26" ht="14.25" customHeight="1">
      <c r="A9" s="28"/>
      <c r="B9" s="171" t="s">
        <v>32</v>
      </c>
      <c r="C9" s="17"/>
      <c r="D9" s="17"/>
      <c r="E9" s="171" t="s">
        <v>6</v>
      </c>
      <c r="F9" s="171"/>
      <c r="G9" s="171">
        <v>100</v>
      </c>
      <c r="H9" s="171"/>
      <c r="I9" s="32">
        <v>50000</v>
      </c>
      <c r="J9" s="32"/>
      <c r="K9" s="33">
        <f>A6/I9</f>
        <v>10</v>
      </c>
      <c r="L9" s="171"/>
      <c r="M9" s="171" t="s">
        <v>7</v>
      </c>
      <c r="N9" s="171"/>
      <c r="O9" s="171" t="s">
        <v>8</v>
      </c>
      <c r="P9" s="171"/>
      <c r="Q9" s="4"/>
      <c r="R9" s="12"/>
    </row>
    <row r="10" spans="1:26" s="39" customFormat="1" ht="14.25" customHeight="1">
      <c r="A10" s="34" t="s">
        <v>31</v>
      </c>
      <c r="B10" s="35" t="s">
        <v>33</v>
      </c>
      <c r="C10" s="35" t="s">
        <v>9</v>
      </c>
      <c r="D10" s="35"/>
      <c r="E10" s="35" t="s">
        <v>10</v>
      </c>
      <c r="F10" s="35"/>
      <c r="G10" s="35" t="s">
        <v>11</v>
      </c>
      <c r="H10" s="35"/>
      <c r="I10" s="35" t="s">
        <v>12</v>
      </c>
      <c r="J10" s="36"/>
      <c r="K10" s="35" t="s">
        <v>13</v>
      </c>
      <c r="L10" s="37"/>
      <c r="M10" s="35" t="s">
        <v>14</v>
      </c>
      <c r="N10" s="35"/>
      <c r="O10" s="35" t="s">
        <v>15</v>
      </c>
      <c r="P10" s="35"/>
      <c r="Q10" s="36"/>
      <c r="R10" s="38"/>
    </row>
    <row r="11" spans="1:26" ht="14.25" customHeight="1">
      <c r="A11" s="154">
        <v>2</v>
      </c>
      <c r="B11" s="155">
        <v>1</v>
      </c>
      <c r="C11" s="156">
        <v>2</v>
      </c>
      <c r="D11" s="156"/>
      <c r="E11" s="157">
        <f t="shared" ref="E11:E30" si="0">$A$6/K11</f>
        <v>15.384615384615385</v>
      </c>
      <c r="F11" s="158"/>
      <c r="G11" s="157">
        <v>6.5</v>
      </c>
      <c r="H11" s="159"/>
      <c r="I11" s="160">
        <f t="shared" ref="I11:I22" si="1">G11*($I$9/$G$9)</f>
        <v>3250</v>
      </c>
      <c r="J11" s="161"/>
      <c r="K11" s="160">
        <f t="shared" ref="K11:K26" si="2">I11*$K$9</f>
        <v>32500</v>
      </c>
      <c r="L11" s="162"/>
      <c r="M11" s="163">
        <f t="shared" ref="M11:M30" si="3">K11*C11</f>
        <v>65000</v>
      </c>
      <c r="N11" s="164"/>
      <c r="O11" s="165">
        <f t="shared" ref="O11:O30" si="4">(M11/$K$6)</f>
        <v>0.1015625</v>
      </c>
      <c r="P11" s="166"/>
      <c r="Q11" s="167"/>
      <c r="R11" s="168"/>
      <c r="S11" s="43"/>
      <c r="V11" s="44"/>
    </row>
    <row r="12" spans="1:26" ht="14.25" customHeight="1">
      <c r="A12" s="205" t="s">
        <v>45</v>
      </c>
      <c r="B12" s="45">
        <v>1</v>
      </c>
      <c r="C12" s="46">
        <v>2</v>
      </c>
      <c r="D12" s="46"/>
      <c r="E12" s="47">
        <f t="shared" ref="E12" si="5">$A$6/K12</f>
        <v>15.384615384615385</v>
      </c>
      <c r="F12" s="48"/>
      <c r="G12" s="47">
        <v>6.5</v>
      </c>
      <c r="H12" s="49"/>
      <c r="I12" s="50">
        <f t="shared" ref="I12" si="6">G12*($I$9/$G$9)</f>
        <v>3250</v>
      </c>
      <c r="J12" s="51"/>
      <c r="K12" s="50">
        <f t="shared" ref="K12" si="7">I12*$K$9</f>
        <v>32500</v>
      </c>
      <c r="L12" s="52"/>
      <c r="M12" s="53">
        <f t="shared" ref="M12" si="8">K12*C12</f>
        <v>65000</v>
      </c>
      <c r="N12" s="54"/>
      <c r="O12" s="55">
        <f t="shared" ref="O12" si="9">(M12/$K$6)</f>
        <v>0.1015625</v>
      </c>
      <c r="P12" s="56"/>
      <c r="Q12" s="204"/>
      <c r="R12" s="57"/>
      <c r="S12" s="43"/>
      <c r="V12" s="44"/>
    </row>
    <row r="13" spans="1:26" ht="14.25" customHeight="1">
      <c r="A13" s="206" t="s">
        <v>46</v>
      </c>
      <c r="B13" s="59">
        <v>1</v>
      </c>
      <c r="C13" s="60">
        <v>3</v>
      </c>
      <c r="D13" s="60"/>
      <c r="E13" s="61">
        <f t="shared" si="0"/>
        <v>25</v>
      </c>
      <c r="F13" s="62"/>
      <c r="G13" s="61">
        <v>4</v>
      </c>
      <c r="H13" s="63"/>
      <c r="I13" s="64">
        <f t="shared" si="1"/>
        <v>2000</v>
      </c>
      <c r="J13" s="65"/>
      <c r="K13" s="64">
        <f t="shared" si="2"/>
        <v>20000</v>
      </c>
      <c r="L13" s="66"/>
      <c r="M13" s="67">
        <f t="shared" si="3"/>
        <v>60000</v>
      </c>
      <c r="N13" s="68"/>
      <c r="O13" s="69">
        <f t="shared" si="4"/>
        <v>9.375E-2</v>
      </c>
      <c r="P13" s="70"/>
      <c r="Q13" s="63"/>
      <c r="R13" s="71"/>
      <c r="S13" s="43"/>
      <c r="V13" s="44"/>
    </row>
    <row r="14" spans="1:26" ht="14.25" customHeight="1">
      <c r="A14" s="58">
        <v>5</v>
      </c>
      <c r="B14" s="45">
        <v>1</v>
      </c>
      <c r="C14" s="46">
        <v>5</v>
      </c>
      <c r="D14" s="46"/>
      <c r="E14" s="47">
        <f t="shared" si="0"/>
        <v>100</v>
      </c>
      <c r="F14" s="48"/>
      <c r="G14" s="47">
        <v>1</v>
      </c>
      <c r="H14" s="49"/>
      <c r="I14" s="50">
        <f t="shared" si="1"/>
        <v>500</v>
      </c>
      <c r="J14" s="51"/>
      <c r="K14" s="50">
        <f t="shared" si="2"/>
        <v>5000</v>
      </c>
      <c r="L14" s="52"/>
      <c r="M14" s="53">
        <f t="shared" si="3"/>
        <v>25000</v>
      </c>
      <c r="N14" s="54"/>
      <c r="O14" s="55">
        <f t="shared" si="4"/>
        <v>3.90625E-2</v>
      </c>
      <c r="P14" s="56"/>
      <c r="Q14" s="49"/>
      <c r="R14" s="57"/>
      <c r="S14" s="43"/>
      <c r="V14" s="44"/>
    </row>
    <row r="15" spans="1:26" ht="14.25" customHeight="1">
      <c r="A15" s="205" t="s">
        <v>47</v>
      </c>
      <c r="B15" s="45">
        <v>1</v>
      </c>
      <c r="C15" s="46">
        <v>5</v>
      </c>
      <c r="D15" s="46"/>
      <c r="E15" s="47">
        <f t="shared" si="0"/>
        <v>100</v>
      </c>
      <c r="F15" s="48"/>
      <c r="G15" s="47">
        <v>1</v>
      </c>
      <c r="H15" s="49"/>
      <c r="I15" s="50">
        <f t="shared" si="1"/>
        <v>500</v>
      </c>
      <c r="J15" s="51"/>
      <c r="K15" s="50">
        <f t="shared" si="2"/>
        <v>5000</v>
      </c>
      <c r="L15" s="52"/>
      <c r="M15" s="53">
        <f t="shared" ref="M15:M16" si="10">K15*C15</f>
        <v>25000</v>
      </c>
      <c r="N15" s="54"/>
      <c r="O15" s="55">
        <f t="shared" ref="O15:O16" si="11">(M15/$K$6)</f>
        <v>3.90625E-2</v>
      </c>
      <c r="P15" s="56"/>
      <c r="Q15" s="49"/>
      <c r="R15" s="57"/>
      <c r="S15" s="43"/>
      <c r="V15" s="44"/>
    </row>
    <row r="16" spans="1:26" ht="14.25" customHeight="1">
      <c r="A16" s="58" t="s">
        <v>48</v>
      </c>
      <c r="B16" s="45">
        <v>2</v>
      </c>
      <c r="C16" s="46">
        <v>5</v>
      </c>
      <c r="D16" s="46"/>
      <c r="E16" s="47">
        <f t="shared" si="0"/>
        <v>100</v>
      </c>
      <c r="F16" s="48"/>
      <c r="G16" s="47">
        <v>1</v>
      </c>
      <c r="H16" s="49"/>
      <c r="I16" s="50">
        <f t="shared" si="1"/>
        <v>500</v>
      </c>
      <c r="J16" s="51"/>
      <c r="K16" s="50">
        <f t="shared" si="2"/>
        <v>5000</v>
      </c>
      <c r="L16" s="52"/>
      <c r="M16" s="53">
        <f t="shared" si="10"/>
        <v>25000</v>
      </c>
      <c r="N16" s="54"/>
      <c r="O16" s="55">
        <f t="shared" si="11"/>
        <v>3.90625E-2</v>
      </c>
      <c r="P16" s="56"/>
      <c r="Q16" s="49"/>
      <c r="R16" s="57"/>
      <c r="S16" s="43"/>
      <c r="V16" s="44"/>
    </row>
    <row r="17" spans="1:22" ht="14.25" customHeight="1">
      <c r="A17" s="75">
        <v>10</v>
      </c>
      <c r="B17" s="59">
        <v>1</v>
      </c>
      <c r="C17" s="60">
        <v>10</v>
      </c>
      <c r="D17" s="60"/>
      <c r="E17" s="61">
        <f t="shared" si="0"/>
        <v>200</v>
      </c>
      <c r="F17" s="62"/>
      <c r="G17" s="61">
        <v>0.5</v>
      </c>
      <c r="H17" s="63"/>
      <c r="I17" s="64">
        <f t="shared" si="1"/>
        <v>250</v>
      </c>
      <c r="J17" s="65"/>
      <c r="K17" s="64">
        <f t="shared" si="2"/>
        <v>2500</v>
      </c>
      <c r="L17" s="66"/>
      <c r="M17" s="67">
        <f t="shared" si="3"/>
        <v>25000</v>
      </c>
      <c r="N17" s="68"/>
      <c r="O17" s="69">
        <f t="shared" si="4"/>
        <v>3.90625E-2</v>
      </c>
      <c r="P17" s="70"/>
      <c r="Q17" s="63"/>
      <c r="R17" s="71"/>
      <c r="S17" s="43"/>
      <c r="V17" s="44"/>
    </row>
    <row r="18" spans="1:22" ht="14.25" customHeight="1">
      <c r="A18" s="206" t="s">
        <v>50</v>
      </c>
      <c r="B18" s="59">
        <v>1</v>
      </c>
      <c r="C18" s="60">
        <v>10</v>
      </c>
      <c r="D18" s="60"/>
      <c r="E18" s="61">
        <f t="shared" si="0"/>
        <v>200</v>
      </c>
      <c r="F18" s="62"/>
      <c r="G18" s="61">
        <v>0.5</v>
      </c>
      <c r="H18" s="63"/>
      <c r="I18" s="64">
        <f t="shared" si="1"/>
        <v>250</v>
      </c>
      <c r="J18" s="65"/>
      <c r="K18" s="64">
        <f t="shared" si="2"/>
        <v>2500</v>
      </c>
      <c r="L18" s="66"/>
      <c r="M18" s="67">
        <f t="shared" si="3"/>
        <v>25000</v>
      </c>
      <c r="N18" s="68"/>
      <c r="O18" s="69">
        <f t="shared" si="4"/>
        <v>3.90625E-2</v>
      </c>
      <c r="P18" s="70"/>
      <c r="Q18" s="63"/>
      <c r="R18" s="71"/>
      <c r="S18" s="43"/>
      <c r="V18" s="44"/>
    </row>
    <row r="19" spans="1:22" s="73" customFormat="1" ht="14.25" customHeight="1">
      <c r="A19" s="75" t="s">
        <v>44</v>
      </c>
      <c r="B19" s="59">
        <v>2</v>
      </c>
      <c r="C19" s="60">
        <v>10</v>
      </c>
      <c r="D19" s="60"/>
      <c r="E19" s="61">
        <f t="shared" si="0"/>
        <v>200</v>
      </c>
      <c r="F19" s="62"/>
      <c r="G19" s="61">
        <v>0.5</v>
      </c>
      <c r="H19" s="63"/>
      <c r="I19" s="64">
        <f t="shared" si="1"/>
        <v>250</v>
      </c>
      <c r="J19" s="65"/>
      <c r="K19" s="64">
        <f t="shared" si="2"/>
        <v>2500</v>
      </c>
      <c r="L19" s="66"/>
      <c r="M19" s="67">
        <f t="shared" si="3"/>
        <v>25000</v>
      </c>
      <c r="N19" s="68"/>
      <c r="O19" s="69">
        <f t="shared" si="4"/>
        <v>3.90625E-2</v>
      </c>
      <c r="P19" s="70"/>
      <c r="Q19" s="63"/>
      <c r="R19" s="71"/>
      <c r="S19" s="72"/>
      <c r="V19" s="74"/>
    </row>
    <row r="20" spans="1:22" ht="14.25" customHeight="1">
      <c r="A20" s="58">
        <v>25</v>
      </c>
      <c r="B20" s="45">
        <v>1</v>
      </c>
      <c r="C20" s="46">
        <v>25</v>
      </c>
      <c r="D20" s="46"/>
      <c r="E20" s="47">
        <f>$A$6/K20</f>
        <v>200</v>
      </c>
      <c r="F20" s="48"/>
      <c r="G20" s="47">
        <v>0.5</v>
      </c>
      <c r="H20" s="49"/>
      <c r="I20" s="50">
        <f t="shared" si="1"/>
        <v>250</v>
      </c>
      <c r="J20" s="51"/>
      <c r="K20" s="50">
        <f t="shared" si="2"/>
        <v>2500</v>
      </c>
      <c r="L20" s="52"/>
      <c r="M20" s="53">
        <f t="shared" si="3"/>
        <v>62500</v>
      </c>
      <c r="N20" s="54"/>
      <c r="O20" s="55">
        <f t="shared" si="4"/>
        <v>9.765625E-2</v>
      </c>
      <c r="P20" s="56"/>
      <c r="Q20" s="49"/>
      <c r="R20" s="188"/>
      <c r="S20" s="43"/>
      <c r="V20" s="44"/>
    </row>
    <row r="21" spans="1:22" ht="14.25" customHeight="1">
      <c r="A21" s="58" t="s">
        <v>43</v>
      </c>
      <c r="B21" s="45">
        <v>2</v>
      </c>
      <c r="C21" s="46">
        <v>25</v>
      </c>
      <c r="D21" s="46"/>
      <c r="E21" s="47">
        <f t="shared" ref="E21:E27" si="12">$A$6/K21</f>
        <v>400</v>
      </c>
      <c r="F21" s="48"/>
      <c r="G21" s="47">
        <v>0.25</v>
      </c>
      <c r="H21" s="49"/>
      <c r="I21" s="50">
        <f t="shared" si="1"/>
        <v>125</v>
      </c>
      <c r="J21" s="51"/>
      <c r="K21" s="50">
        <f t="shared" si="2"/>
        <v>1250</v>
      </c>
      <c r="L21" s="52"/>
      <c r="M21" s="53">
        <f t="shared" si="3"/>
        <v>31250</v>
      </c>
      <c r="N21" s="54"/>
      <c r="O21" s="55">
        <f t="shared" si="4"/>
        <v>4.8828125E-2</v>
      </c>
      <c r="P21" s="56"/>
      <c r="Q21" s="49"/>
      <c r="R21" s="57" t="s">
        <v>35</v>
      </c>
      <c r="S21" s="43"/>
      <c r="V21" s="44"/>
    </row>
    <row r="22" spans="1:22" ht="14.25" customHeight="1">
      <c r="A22" s="58" t="s">
        <v>51</v>
      </c>
      <c r="B22" s="45">
        <v>2</v>
      </c>
      <c r="C22" s="46">
        <v>25</v>
      </c>
      <c r="D22" s="46"/>
      <c r="E22" s="47">
        <f t="shared" si="12"/>
        <v>400</v>
      </c>
      <c r="F22" s="48"/>
      <c r="G22" s="47">
        <v>0.25</v>
      </c>
      <c r="H22" s="49"/>
      <c r="I22" s="50">
        <f t="shared" si="1"/>
        <v>125</v>
      </c>
      <c r="J22" s="51"/>
      <c r="K22" s="50">
        <f t="shared" si="2"/>
        <v>1250</v>
      </c>
      <c r="L22" s="52"/>
      <c r="M22" s="53">
        <f t="shared" si="3"/>
        <v>31250</v>
      </c>
      <c r="N22" s="54"/>
      <c r="O22" s="55">
        <f t="shared" si="4"/>
        <v>4.8828125E-2</v>
      </c>
      <c r="P22" s="56"/>
      <c r="Q22" s="49"/>
      <c r="R22" s="187">
        <f>SUM(O11:O22)</f>
        <v>0.7265625</v>
      </c>
      <c r="S22" s="43"/>
      <c r="V22" s="44"/>
    </row>
    <row r="23" spans="1:22" ht="14.25" customHeight="1">
      <c r="A23" s="75">
        <v>50</v>
      </c>
      <c r="B23" s="59">
        <v>1</v>
      </c>
      <c r="C23" s="60">
        <v>50</v>
      </c>
      <c r="D23" s="60"/>
      <c r="E23" s="61">
        <f t="shared" si="12"/>
        <v>555.55555555555554</v>
      </c>
      <c r="F23" s="62"/>
      <c r="G23" s="61" t="s">
        <v>0</v>
      </c>
      <c r="H23" s="63"/>
      <c r="I23" s="64">
        <v>90</v>
      </c>
      <c r="J23" s="65"/>
      <c r="K23" s="64">
        <f t="shared" si="2"/>
        <v>900</v>
      </c>
      <c r="L23" s="66"/>
      <c r="M23" s="67">
        <f t="shared" si="3"/>
        <v>45000</v>
      </c>
      <c r="N23" s="68"/>
      <c r="O23" s="69">
        <f t="shared" si="4"/>
        <v>7.03125E-2</v>
      </c>
      <c r="P23" s="70"/>
      <c r="Q23" s="63"/>
      <c r="R23" s="71"/>
      <c r="S23" s="43"/>
      <c r="V23" s="44"/>
    </row>
    <row r="24" spans="1:22" ht="14.25" customHeight="1">
      <c r="A24" s="75" t="s">
        <v>49</v>
      </c>
      <c r="B24" s="59">
        <v>2</v>
      </c>
      <c r="C24" s="60">
        <v>50</v>
      </c>
      <c r="D24" s="60"/>
      <c r="E24" s="61">
        <f t="shared" si="12"/>
        <v>555.55555555555554</v>
      </c>
      <c r="F24" s="62"/>
      <c r="G24" s="61" t="s">
        <v>0</v>
      </c>
      <c r="H24" s="63"/>
      <c r="I24" s="64">
        <v>90</v>
      </c>
      <c r="J24" s="65"/>
      <c r="K24" s="64">
        <f t="shared" si="2"/>
        <v>900</v>
      </c>
      <c r="L24" s="66"/>
      <c r="M24" s="67">
        <f t="shared" si="3"/>
        <v>45000</v>
      </c>
      <c r="N24" s="68"/>
      <c r="O24" s="69">
        <f t="shared" si="4"/>
        <v>7.03125E-2</v>
      </c>
      <c r="P24" s="70"/>
      <c r="Q24" s="63"/>
      <c r="R24" s="71"/>
      <c r="S24" s="43"/>
      <c r="V24" s="44"/>
    </row>
    <row r="25" spans="1:22" ht="14.25" customHeight="1">
      <c r="A25" s="205" t="s">
        <v>52</v>
      </c>
      <c r="B25" s="45">
        <v>1</v>
      </c>
      <c r="C25" s="46">
        <v>100</v>
      </c>
      <c r="D25" s="46"/>
      <c r="E25" s="47">
        <f t="shared" si="12"/>
        <v>5000</v>
      </c>
      <c r="F25" s="48"/>
      <c r="G25" s="47" t="s">
        <v>0</v>
      </c>
      <c r="H25" s="49"/>
      <c r="I25" s="50">
        <v>10</v>
      </c>
      <c r="J25" s="51"/>
      <c r="K25" s="50">
        <f t="shared" si="2"/>
        <v>100</v>
      </c>
      <c r="L25" s="52"/>
      <c r="M25" s="53">
        <f t="shared" si="3"/>
        <v>10000</v>
      </c>
      <c r="N25" s="54"/>
      <c r="O25" s="55">
        <f t="shared" si="4"/>
        <v>1.5625E-2</v>
      </c>
      <c r="P25" s="56"/>
      <c r="Q25" s="49"/>
      <c r="R25" s="57" t="s">
        <v>41</v>
      </c>
      <c r="S25" s="43"/>
      <c r="V25" s="44"/>
    </row>
    <row r="26" spans="1:22" ht="14.25" customHeight="1">
      <c r="A26" s="58" t="s">
        <v>40</v>
      </c>
      <c r="B26" s="45">
        <v>2</v>
      </c>
      <c r="C26" s="46">
        <v>100</v>
      </c>
      <c r="D26" s="46"/>
      <c r="E26" s="47">
        <f t="shared" si="12"/>
        <v>2000</v>
      </c>
      <c r="F26" s="48"/>
      <c r="G26" s="47" t="s">
        <v>0</v>
      </c>
      <c r="H26" s="49"/>
      <c r="I26" s="50">
        <v>25</v>
      </c>
      <c r="J26" s="51"/>
      <c r="K26" s="50">
        <f t="shared" si="2"/>
        <v>250</v>
      </c>
      <c r="L26" s="52"/>
      <c r="M26" s="53">
        <f t="shared" si="3"/>
        <v>25000</v>
      </c>
      <c r="N26" s="54"/>
      <c r="O26" s="55">
        <f t="shared" si="4"/>
        <v>3.90625E-2</v>
      </c>
      <c r="P26" s="56"/>
      <c r="Q26" s="49"/>
      <c r="R26" s="187">
        <f>SUM(O23:O26)</f>
        <v>0.1953125</v>
      </c>
      <c r="S26" s="43"/>
      <c r="V26" s="44"/>
    </row>
    <row r="27" spans="1:22" ht="14.25" customHeight="1">
      <c r="A27" s="75">
        <v>500</v>
      </c>
      <c r="B27" s="59">
        <v>1</v>
      </c>
      <c r="C27" s="60">
        <v>500</v>
      </c>
      <c r="D27" s="60"/>
      <c r="E27" s="61">
        <f t="shared" si="12"/>
        <v>100000</v>
      </c>
      <c r="F27" s="62"/>
      <c r="G27" s="61" t="s">
        <v>0</v>
      </c>
      <c r="H27" s="63"/>
      <c r="I27" s="64" t="s">
        <v>0</v>
      </c>
      <c r="J27" s="65"/>
      <c r="K27" s="64">
        <v>5</v>
      </c>
      <c r="L27" s="66"/>
      <c r="M27" s="67">
        <f t="shared" si="3"/>
        <v>2500</v>
      </c>
      <c r="N27" s="68"/>
      <c r="O27" s="69">
        <f t="shared" si="4"/>
        <v>3.90625E-3</v>
      </c>
      <c r="P27" s="70"/>
      <c r="Q27" s="63"/>
      <c r="R27" s="71" t="s">
        <v>37</v>
      </c>
      <c r="S27" s="43"/>
      <c r="V27" s="44"/>
    </row>
    <row r="28" spans="1:22" ht="14.25" customHeight="1">
      <c r="A28" s="206" t="s">
        <v>54</v>
      </c>
      <c r="B28" s="59">
        <v>1</v>
      </c>
      <c r="C28" s="60">
        <v>500</v>
      </c>
      <c r="D28" s="60"/>
      <c r="E28" s="61">
        <f t="shared" ref="E28" si="13">$A$6/K28</f>
        <v>100000</v>
      </c>
      <c r="F28" s="62"/>
      <c r="G28" s="61" t="s">
        <v>0</v>
      </c>
      <c r="H28" s="63"/>
      <c r="I28" s="64" t="s">
        <v>0</v>
      </c>
      <c r="J28" s="65"/>
      <c r="K28" s="64">
        <v>5</v>
      </c>
      <c r="L28" s="66"/>
      <c r="M28" s="67">
        <f t="shared" ref="M28" si="14">K28*C28</f>
        <v>2500</v>
      </c>
      <c r="N28" s="68"/>
      <c r="O28" s="69">
        <f t="shared" ref="O28" si="15">(M28/$K$6)</f>
        <v>3.90625E-3</v>
      </c>
      <c r="P28" s="70"/>
      <c r="Q28" s="63"/>
      <c r="R28" s="71"/>
      <c r="S28" s="43"/>
      <c r="V28" s="44"/>
    </row>
    <row r="29" spans="1:22" ht="14.25" customHeight="1">
      <c r="A29" s="205" t="s">
        <v>53</v>
      </c>
      <c r="B29" s="45">
        <v>1</v>
      </c>
      <c r="C29" s="46">
        <v>7500</v>
      </c>
      <c r="D29" s="46"/>
      <c r="E29" s="47">
        <f t="shared" ref="E29" si="16">$A$6/K29</f>
        <v>250000</v>
      </c>
      <c r="F29" s="48"/>
      <c r="G29" s="47" t="s">
        <v>0</v>
      </c>
      <c r="H29" s="49"/>
      <c r="I29" s="50" t="s">
        <v>0</v>
      </c>
      <c r="J29" s="51"/>
      <c r="K29" s="50">
        <v>2</v>
      </c>
      <c r="L29" s="52"/>
      <c r="M29" s="53">
        <f t="shared" ref="M29" si="17">K29*C29</f>
        <v>15000</v>
      </c>
      <c r="N29" s="54"/>
      <c r="O29" s="55">
        <f t="shared" ref="O29" si="18">(M29/$K$6)</f>
        <v>2.34375E-2</v>
      </c>
      <c r="P29" s="56"/>
      <c r="Q29" s="49"/>
      <c r="R29" s="57"/>
      <c r="S29" s="43"/>
      <c r="V29" s="44"/>
    </row>
    <row r="30" spans="1:22" s="108" customFormat="1" ht="14.25" customHeight="1" thickBot="1">
      <c r="A30" s="174">
        <v>7500</v>
      </c>
      <c r="B30" s="175">
        <v>1</v>
      </c>
      <c r="C30" s="176">
        <v>7500</v>
      </c>
      <c r="D30" s="176"/>
      <c r="E30" s="177">
        <f t="shared" si="0"/>
        <v>166666.66666666666</v>
      </c>
      <c r="F30" s="178"/>
      <c r="G30" s="179" t="s">
        <v>0</v>
      </c>
      <c r="H30" s="180"/>
      <c r="I30" s="181" t="s">
        <v>0</v>
      </c>
      <c r="J30" s="182"/>
      <c r="K30" s="181">
        <v>3</v>
      </c>
      <c r="L30" s="183" t="s">
        <v>29</v>
      </c>
      <c r="M30" s="172">
        <f t="shared" si="3"/>
        <v>22500</v>
      </c>
      <c r="N30" s="184"/>
      <c r="O30" s="173">
        <f t="shared" si="4"/>
        <v>3.515625E-2</v>
      </c>
      <c r="P30" s="185"/>
      <c r="Q30" s="180"/>
      <c r="R30" s="186">
        <f>SUM(O27:O30)</f>
        <v>6.640625E-2</v>
      </c>
      <c r="S30" s="169"/>
      <c r="V30" s="170"/>
    </row>
    <row r="31" spans="1:22" ht="14.25" customHeight="1" thickTop="1">
      <c r="A31" s="28"/>
      <c r="B31" s="8"/>
      <c r="C31" s="29" t="s">
        <v>34</v>
      </c>
      <c r="D31" s="4"/>
      <c r="E31" s="79">
        <f>$A$6/K31</f>
        <v>4.3605284960537221</v>
      </c>
      <c r="F31" s="29"/>
      <c r="G31" s="80">
        <f>SUM(G11:G30)</f>
        <v>22.5</v>
      </c>
      <c r="H31" s="32"/>
      <c r="I31" s="32">
        <f>SUM(I11:I30)</f>
        <v>11465</v>
      </c>
      <c r="J31" s="81"/>
      <c r="K31" s="32">
        <f>SUM(K11:K30)</f>
        <v>114665</v>
      </c>
      <c r="L31" s="82"/>
      <c r="M31" s="83">
        <f>SUM(M11:M30)</f>
        <v>632500</v>
      </c>
      <c r="N31" s="84"/>
      <c r="O31" s="85">
        <f>SUM(O11:O30)</f>
        <v>0.98828125</v>
      </c>
      <c r="P31" s="86" t="s">
        <v>26</v>
      </c>
      <c r="Q31" s="4"/>
      <c r="R31" s="87">
        <f>SUM(R11:R30)</f>
        <v>0.98828125</v>
      </c>
    </row>
    <row r="32" spans="1:22" s="4" customFormat="1" ht="14.25" customHeight="1" thickBot="1">
      <c r="A32" s="88" t="s">
        <v>38</v>
      </c>
      <c r="B32" s="89">
        <v>1</v>
      </c>
      <c r="C32" s="90">
        <f>C30</f>
        <v>7500</v>
      </c>
      <c r="D32" s="90"/>
      <c r="E32" s="91">
        <f t="shared" ref="E32" si="19">$A$6/K32</f>
        <v>500000</v>
      </c>
      <c r="F32" s="92"/>
      <c r="G32" s="93" t="s">
        <v>0</v>
      </c>
      <c r="H32" s="94"/>
      <c r="I32" s="95" t="s">
        <v>0</v>
      </c>
      <c r="J32" s="96"/>
      <c r="K32" s="95">
        <v>1</v>
      </c>
      <c r="L32" s="97"/>
      <c r="M32" s="98">
        <f t="shared" ref="M32" si="20">K32*C32</f>
        <v>7500</v>
      </c>
      <c r="N32" s="99"/>
      <c r="O32" s="100">
        <f t="shared" ref="O32" si="21">(M32/$K$6)</f>
        <v>1.171875E-2</v>
      </c>
      <c r="P32" s="101"/>
      <c r="Q32" s="94"/>
      <c r="R32" s="102">
        <f>O32</f>
        <v>1.171875E-2</v>
      </c>
      <c r="S32" s="76"/>
      <c r="V32" s="77"/>
    </row>
    <row r="33" spans="1:25" ht="14.25" customHeight="1" thickTop="1">
      <c r="A33" s="28"/>
      <c r="B33" s="8"/>
      <c r="C33" s="171" t="s">
        <v>16</v>
      </c>
      <c r="D33" s="4"/>
      <c r="E33" s="78">
        <f>$A$6/K33</f>
        <v>4.3604904679678373</v>
      </c>
      <c r="F33" s="29"/>
      <c r="G33" s="80">
        <f>G31</f>
        <v>22.5</v>
      </c>
      <c r="H33" s="32"/>
      <c r="I33" s="32">
        <f>I31</f>
        <v>11465</v>
      </c>
      <c r="J33" s="81"/>
      <c r="K33" s="32">
        <f>SUM(K31:K32)</f>
        <v>114666</v>
      </c>
      <c r="L33" s="82"/>
      <c r="M33" s="83">
        <f>SUM(M31:M32)</f>
        <v>640000</v>
      </c>
      <c r="N33" s="84"/>
      <c r="O33" s="85">
        <f>SUM(O31:O32)</f>
        <v>1</v>
      </c>
      <c r="P33" s="86" t="s">
        <v>26</v>
      </c>
      <c r="Q33" s="4"/>
      <c r="R33" s="87">
        <f>SUM(R31:R32)</f>
        <v>1</v>
      </c>
    </row>
    <row r="34" spans="1:25" ht="14.25" customHeight="1">
      <c r="A34" s="103"/>
      <c r="B34" s="8"/>
      <c r="C34" s="29"/>
      <c r="D34" s="4"/>
      <c r="E34" s="79"/>
      <c r="F34" s="29"/>
      <c r="G34" s="80"/>
      <c r="H34" s="32"/>
      <c r="I34" s="32"/>
      <c r="J34" s="81"/>
      <c r="K34" s="32"/>
      <c r="L34" s="82"/>
      <c r="M34" s="83"/>
      <c r="N34" s="84"/>
      <c r="O34" s="85"/>
      <c r="P34" s="86"/>
      <c r="Q34" s="4"/>
      <c r="R34" s="87"/>
    </row>
    <row r="35" spans="1:25" ht="14.25" customHeight="1">
      <c r="A35" s="104" t="s">
        <v>42</v>
      </c>
      <c r="B35" s="8"/>
      <c r="C35" s="29"/>
      <c r="D35" s="4"/>
      <c r="E35" s="80"/>
      <c r="F35" s="29"/>
      <c r="G35" s="80"/>
      <c r="H35" s="32"/>
      <c r="I35" s="32"/>
      <c r="J35" s="81"/>
      <c r="K35" s="32"/>
      <c r="L35" s="82"/>
      <c r="M35" s="105"/>
      <c r="N35" s="84"/>
      <c r="O35" s="85"/>
      <c r="P35" s="86"/>
      <c r="Q35" s="4"/>
      <c r="R35" s="87"/>
    </row>
    <row r="36" spans="1:25" ht="14.25" customHeight="1">
      <c r="A36" s="28"/>
      <c r="B36" s="8"/>
      <c r="C36" s="192" t="s">
        <v>28</v>
      </c>
      <c r="D36" s="193"/>
      <c r="E36" s="193"/>
      <c r="F36" s="193"/>
      <c r="G36" s="193"/>
      <c r="H36" s="193"/>
      <c r="I36" s="194"/>
      <c r="J36" s="81"/>
      <c r="K36" s="32"/>
      <c r="L36" s="82"/>
      <c r="M36" s="105"/>
      <c r="N36" s="84"/>
      <c r="O36" s="85"/>
      <c r="P36" s="86"/>
      <c r="Q36" s="4"/>
      <c r="R36" s="87"/>
    </row>
    <row r="37" spans="1:25" ht="14.25" customHeight="1">
      <c r="A37" s="28"/>
      <c r="B37" s="8"/>
      <c r="C37" s="106">
        <v>2</v>
      </c>
      <c r="D37" s="59" t="s">
        <v>17</v>
      </c>
      <c r="E37" s="107">
        <f>$A$6/SUM(K11:K12)</f>
        <v>7.6923076923076925</v>
      </c>
      <c r="F37" s="108"/>
      <c r="G37" s="109"/>
      <c r="H37" s="62"/>
      <c r="I37" s="110"/>
      <c r="J37" s="81"/>
      <c r="K37" s="32"/>
      <c r="L37" s="82"/>
      <c r="M37" s="105"/>
      <c r="N37" s="84"/>
      <c r="O37" s="85"/>
      <c r="P37" s="86"/>
      <c r="Q37" s="4"/>
      <c r="R37" s="87"/>
    </row>
    <row r="38" spans="1:25" ht="14.25" customHeight="1">
      <c r="A38" s="28"/>
      <c r="B38" s="8"/>
      <c r="C38" s="106">
        <v>3</v>
      </c>
      <c r="D38" s="111" t="s">
        <v>17</v>
      </c>
      <c r="E38" s="107">
        <f>$A$6/SUM(K13)</f>
        <v>25</v>
      </c>
      <c r="F38" s="108"/>
      <c r="G38" s="112">
        <v>25</v>
      </c>
      <c r="H38" s="4"/>
      <c r="I38" s="110">
        <f>$A$6/SUM(K20:K22)</f>
        <v>100</v>
      </c>
      <c r="J38" s="81"/>
      <c r="K38" s="32"/>
      <c r="L38" s="82"/>
      <c r="M38" s="105"/>
      <c r="N38" s="84"/>
      <c r="O38" s="85"/>
      <c r="P38" s="86"/>
      <c r="Q38" s="4"/>
      <c r="R38" s="87"/>
    </row>
    <row r="39" spans="1:25" ht="14.25" customHeight="1">
      <c r="A39" s="28"/>
      <c r="B39" s="8"/>
      <c r="C39" s="106">
        <v>5</v>
      </c>
      <c r="D39" s="111" t="s">
        <v>17</v>
      </c>
      <c r="E39" s="107">
        <f>$A$6/SUM(K14:K16)</f>
        <v>33.333333333333336</v>
      </c>
      <c r="F39" s="108"/>
      <c r="G39" s="112">
        <v>50</v>
      </c>
      <c r="H39" s="4"/>
      <c r="I39" s="110">
        <f>$A$6/SUM(K23:K24)</f>
        <v>277.77777777777777</v>
      </c>
      <c r="J39" s="81"/>
      <c r="K39" s="32"/>
      <c r="L39" s="82"/>
      <c r="M39" s="105"/>
      <c r="N39" s="84"/>
      <c r="O39" s="85"/>
      <c r="P39" s="86"/>
      <c r="Q39" s="4"/>
      <c r="R39" s="87"/>
    </row>
    <row r="40" spans="1:25" ht="14.25" customHeight="1">
      <c r="A40" s="28"/>
      <c r="B40" s="8"/>
      <c r="C40" s="106">
        <v>10</v>
      </c>
      <c r="D40" s="59" t="s">
        <v>17</v>
      </c>
      <c r="E40" s="107">
        <f>$A$6/SUM(K17:K19)</f>
        <v>66.666666666666671</v>
      </c>
      <c r="F40" s="108"/>
      <c r="G40" s="153">
        <v>100</v>
      </c>
      <c r="H40" s="64"/>
      <c r="I40" s="110">
        <f>$A$6/SUM(K25:K26)</f>
        <v>1428.5714285714287</v>
      </c>
      <c r="J40" s="81"/>
      <c r="K40" s="32"/>
      <c r="L40" s="82"/>
      <c r="M40" s="105"/>
      <c r="N40" s="84"/>
      <c r="O40" s="85"/>
      <c r="P40" s="86"/>
      <c r="Q40" s="4"/>
      <c r="R40" s="87"/>
    </row>
    <row r="41" spans="1:25" ht="14.25" customHeight="1">
      <c r="A41" s="28"/>
      <c r="B41" s="8"/>
      <c r="C41" s="106"/>
      <c r="D41" s="59"/>
      <c r="E41" s="107"/>
      <c r="F41" s="62"/>
      <c r="G41" s="153">
        <v>500</v>
      </c>
      <c r="H41" s="4"/>
      <c r="I41" s="110">
        <f>$A$6/SUM(K27:K28)</f>
        <v>50000</v>
      </c>
      <c r="J41" s="81"/>
      <c r="K41" s="32"/>
      <c r="L41" s="82"/>
      <c r="M41" s="105"/>
      <c r="N41" s="84"/>
      <c r="O41" s="85"/>
      <c r="P41" s="86"/>
      <c r="Q41" s="4"/>
      <c r="R41" s="87"/>
    </row>
    <row r="42" spans="1:25" ht="14.25" customHeight="1">
      <c r="A42" s="28"/>
      <c r="B42" s="8"/>
      <c r="C42" s="113"/>
      <c r="D42" s="114"/>
      <c r="E42" s="115"/>
      <c r="F42" s="116"/>
      <c r="G42" s="190">
        <v>7500</v>
      </c>
      <c r="H42" s="36"/>
      <c r="I42" s="191">
        <f>$A$6/SUM(K29:K30)</f>
        <v>100000</v>
      </c>
      <c r="J42" s="81"/>
      <c r="K42" s="32"/>
      <c r="L42" s="82"/>
      <c r="M42" s="105"/>
      <c r="N42" s="84"/>
      <c r="O42" s="85"/>
      <c r="P42" s="86"/>
      <c r="Q42" s="4"/>
      <c r="R42" s="87"/>
    </row>
    <row r="43" spans="1:25" ht="14.25" customHeight="1">
      <c r="A43" s="28"/>
      <c r="B43" s="8"/>
      <c r="C43" s="109"/>
      <c r="D43" s="59"/>
      <c r="E43" s="107"/>
      <c r="F43" s="62"/>
      <c r="G43" s="153"/>
      <c r="H43" s="64"/>
      <c r="I43" s="107"/>
      <c r="J43" s="81"/>
      <c r="K43" s="32"/>
      <c r="L43" s="82"/>
      <c r="M43" s="105"/>
      <c r="N43" s="84"/>
      <c r="O43" s="85"/>
      <c r="P43" s="86"/>
      <c r="Q43" s="4"/>
      <c r="R43" s="87"/>
    </row>
    <row r="44" spans="1:25" ht="14.25" customHeight="1">
      <c r="A44" s="117" t="s">
        <v>18</v>
      </c>
      <c r="B44" s="118" t="s">
        <v>27</v>
      </c>
      <c r="C44" s="4"/>
      <c r="D44" s="4"/>
      <c r="E44" s="119"/>
      <c r="F44" s="29"/>
      <c r="G44" s="120"/>
      <c r="H44" s="32"/>
      <c r="I44" s="81"/>
      <c r="J44" s="81"/>
      <c r="K44" s="81"/>
      <c r="L44" s="82"/>
      <c r="M44" s="105"/>
      <c r="N44" s="84"/>
      <c r="O44" s="86"/>
      <c r="P44" s="86"/>
      <c r="Q44" s="4"/>
      <c r="R44" s="12"/>
    </row>
    <row r="45" spans="1:25" ht="14.25" customHeight="1">
      <c r="A45" s="117" t="s">
        <v>26</v>
      </c>
      <c r="B45" s="118" t="s">
        <v>19</v>
      </c>
      <c r="C45" s="4"/>
      <c r="D45" s="4"/>
      <c r="E45" s="119"/>
      <c r="F45" s="29"/>
      <c r="G45" s="121"/>
      <c r="H45" s="32"/>
      <c r="I45" s="81"/>
      <c r="J45" s="81"/>
      <c r="K45" s="82"/>
      <c r="L45" s="82"/>
      <c r="M45" s="81"/>
      <c r="N45" s="84"/>
      <c r="O45" s="122"/>
      <c r="P45" s="122"/>
      <c r="Q45" s="4"/>
      <c r="R45" s="12"/>
    </row>
    <row r="46" spans="1:25" ht="14.25" customHeight="1">
      <c r="A46" s="117" t="s">
        <v>29</v>
      </c>
      <c r="B46" s="118" t="s">
        <v>30</v>
      </c>
      <c r="C46" s="4"/>
      <c r="D46" s="4"/>
      <c r="E46" s="119"/>
      <c r="F46" s="29"/>
      <c r="G46" s="121"/>
      <c r="H46" s="32"/>
      <c r="I46" s="81"/>
      <c r="J46" s="81"/>
      <c r="K46" s="82"/>
      <c r="L46" s="82"/>
      <c r="M46" s="81"/>
      <c r="N46" s="84"/>
      <c r="O46" s="122"/>
      <c r="P46" s="122"/>
      <c r="Q46" s="4"/>
      <c r="R46" s="12"/>
    </row>
    <row r="47" spans="1:25" ht="14.25" customHeight="1">
      <c r="A47" s="28"/>
      <c r="B47" s="8"/>
      <c r="C47" s="4"/>
      <c r="D47" s="4"/>
      <c r="E47" s="4"/>
      <c r="F47" s="123"/>
      <c r="G47" s="4"/>
      <c r="H47" s="4"/>
      <c r="I47" s="4"/>
      <c r="J47" s="123"/>
      <c r="K47" s="4"/>
      <c r="L47" s="4"/>
      <c r="M47" s="4"/>
      <c r="N47" s="123"/>
      <c r="O47" s="4"/>
      <c r="P47" s="4"/>
      <c r="Q47" s="4"/>
      <c r="R47" s="12"/>
      <c r="Y47" s="119"/>
    </row>
    <row r="48" spans="1:25" ht="14.25" customHeight="1">
      <c r="A48" s="124" t="str">
        <f>A10</f>
        <v>GET:</v>
      </c>
      <c r="B48" s="114"/>
      <c r="C48" s="125" t="s">
        <v>8</v>
      </c>
      <c r="D48" s="126"/>
      <c r="E48" s="126"/>
      <c r="F48" s="125" t="s">
        <v>20</v>
      </c>
      <c r="G48" s="126"/>
      <c r="H48" s="126"/>
      <c r="I48" s="126"/>
      <c r="J48" s="125" t="s">
        <v>21</v>
      </c>
      <c r="K48" s="126"/>
      <c r="L48" s="126"/>
      <c r="M48" s="126"/>
      <c r="N48" s="125" t="s">
        <v>22</v>
      </c>
      <c r="O48" s="126"/>
      <c r="P48" s="126"/>
      <c r="Q48" s="125" t="s">
        <v>23</v>
      </c>
      <c r="R48" s="127"/>
      <c r="T48" s="128"/>
      <c r="U48" s="129"/>
      <c r="Y48" s="119"/>
    </row>
    <row r="49" spans="1:25" ht="12.75" customHeight="1">
      <c r="A49" s="75">
        <f>A11</f>
        <v>2</v>
      </c>
      <c r="B49" s="59"/>
      <c r="C49" s="60">
        <f>C11</f>
        <v>2</v>
      </c>
      <c r="D49" s="108"/>
      <c r="E49" s="108">
        <v>9</v>
      </c>
      <c r="F49" s="63" t="s">
        <v>17</v>
      </c>
      <c r="G49" s="130">
        <f>E49*C49</f>
        <v>18</v>
      </c>
      <c r="H49" s="108"/>
      <c r="I49" s="108">
        <v>13</v>
      </c>
      <c r="J49" s="63" t="s">
        <v>17</v>
      </c>
      <c r="K49" s="130">
        <f>I49*C49</f>
        <v>26</v>
      </c>
      <c r="L49" s="108"/>
      <c r="M49" s="108">
        <v>17</v>
      </c>
      <c r="N49" s="63" t="s">
        <v>17</v>
      </c>
      <c r="O49" s="130">
        <f>M49*C49</f>
        <v>34</v>
      </c>
      <c r="P49" s="66">
        <v>13</v>
      </c>
      <c r="Q49" s="63" t="s">
        <v>17</v>
      </c>
      <c r="R49" s="131">
        <f t="shared" ref="R49:R61" si="22">P49*C49</f>
        <v>26</v>
      </c>
      <c r="S49" s="132">
        <f>((M49+I49+E49+P49)*($I$9/$G$9))/4</f>
        <v>6500</v>
      </c>
      <c r="T49" s="132">
        <f>I11</f>
        <v>3250</v>
      </c>
      <c r="U49" s="133"/>
      <c r="V49" s="134">
        <f>S49-T49</f>
        <v>3250</v>
      </c>
      <c r="Y49" s="119"/>
    </row>
    <row r="50" spans="1:25" ht="12.75" customHeight="1">
      <c r="A50" s="75" t="str">
        <f>A13</f>
        <v>$3 (HEART)</v>
      </c>
      <c r="B50" s="59"/>
      <c r="C50" s="60">
        <f>C13</f>
        <v>3</v>
      </c>
      <c r="D50" s="108"/>
      <c r="E50" s="108">
        <v>5</v>
      </c>
      <c r="F50" s="63" t="s">
        <v>17</v>
      </c>
      <c r="G50" s="130">
        <f t="shared" ref="G50:G61" si="23">E50*C50</f>
        <v>15</v>
      </c>
      <c r="H50" s="108"/>
      <c r="I50" s="108">
        <v>4</v>
      </c>
      <c r="J50" s="63" t="s">
        <v>17</v>
      </c>
      <c r="K50" s="130">
        <f t="shared" ref="K50:K61" si="24">I50*C50</f>
        <v>12</v>
      </c>
      <c r="L50" s="108"/>
      <c r="M50" s="108">
        <v>3</v>
      </c>
      <c r="N50" s="63" t="s">
        <v>17</v>
      </c>
      <c r="O50" s="130">
        <f t="shared" ref="O50:O61" si="25">M50*C50</f>
        <v>9</v>
      </c>
      <c r="P50" s="66">
        <v>4</v>
      </c>
      <c r="Q50" s="63" t="s">
        <v>17</v>
      </c>
      <c r="R50" s="131">
        <f t="shared" si="22"/>
        <v>12</v>
      </c>
      <c r="S50" s="132">
        <f t="shared" ref="S50:S61" si="26">((M50+I50+E50+P50)*($I$9/$G$9))/4</f>
        <v>2000</v>
      </c>
      <c r="T50" s="132">
        <f>I13</f>
        <v>2000</v>
      </c>
      <c r="U50" s="133"/>
      <c r="V50" s="134">
        <f t="shared" ref="V50:V61" si="27">S50-T50</f>
        <v>0</v>
      </c>
    </row>
    <row r="51" spans="1:25" ht="12.75" customHeight="1">
      <c r="A51" s="75">
        <f>A14</f>
        <v>5</v>
      </c>
      <c r="B51" s="59"/>
      <c r="C51" s="60">
        <f>C14</f>
        <v>5</v>
      </c>
      <c r="D51" s="108"/>
      <c r="E51" s="108">
        <v>3</v>
      </c>
      <c r="F51" s="63" t="s">
        <v>17</v>
      </c>
      <c r="G51" s="130">
        <f t="shared" si="23"/>
        <v>15</v>
      </c>
      <c r="H51" s="108"/>
      <c r="I51" s="108">
        <v>3</v>
      </c>
      <c r="J51" s="63" t="s">
        <v>17</v>
      </c>
      <c r="K51" s="130">
        <f t="shared" si="24"/>
        <v>15</v>
      </c>
      <c r="L51" s="108"/>
      <c r="M51" s="108">
        <v>4</v>
      </c>
      <c r="N51" s="63" t="s">
        <v>17</v>
      </c>
      <c r="O51" s="130">
        <f t="shared" si="25"/>
        <v>20</v>
      </c>
      <c r="P51" s="108">
        <v>2</v>
      </c>
      <c r="Q51" s="63" t="s">
        <v>17</v>
      </c>
      <c r="R51" s="131">
        <f t="shared" si="22"/>
        <v>10</v>
      </c>
      <c r="S51" s="132">
        <f t="shared" si="26"/>
        <v>1500</v>
      </c>
      <c r="T51" s="132">
        <f>I14</f>
        <v>500</v>
      </c>
      <c r="U51" s="133"/>
      <c r="V51" s="134">
        <f t="shared" si="27"/>
        <v>1000</v>
      </c>
    </row>
    <row r="52" spans="1:25" ht="12.75" customHeight="1">
      <c r="A52" s="75">
        <f>A17</f>
        <v>10</v>
      </c>
      <c r="B52" s="135"/>
      <c r="C52" s="60">
        <f>C17</f>
        <v>10</v>
      </c>
      <c r="D52" s="108"/>
      <c r="E52" s="108">
        <v>0</v>
      </c>
      <c r="F52" s="63" t="s">
        <v>17</v>
      </c>
      <c r="G52" s="130">
        <f t="shared" si="23"/>
        <v>0</v>
      </c>
      <c r="H52" s="63"/>
      <c r="I52" s="136">
        <v>0</v>
      </c>
      <c r="J52" s="63" t="s">
        <v>17</v>
      </c>
      <c r="K52" s="130">
        <f t="shared" si="24"/>
        <v>0</v>
      </c>
      <c r="L52" s="63"/>
      <c r="M52" s="108">
        <v>0</v>
      </c>
      <c r="N52" s="63" t="s">
        <v>17</v>
      </c>
      <c r="O52" s="130">
        <f t="shared" si="25"/>
        <v>0</v>
      </c>
      <c r="P52" s="108">
        <v>1</v>
      </c>
      <c r="Q52" s="63" t="s">
        <v>17</v>
      </c>
      <c r="R52" s="131">
        <f t="shared" si="22"/>
        <v>10</v>
      </c>
      <c r="S52" s="132">
        <f t="shared" si="26"/>
        <v>125</v>
      </c>
      <c r="T52" s="132">
        <f>I17</f>
        <v>250</v>
      </c>
      <c r="U52" s="133"/>
      <c r="V52" s="134">
        <f t="shared" si="27"/>
        <v>-125</v>
      </c>
    </row>
    <row r="53" spans="1:25" ht="12.75" customHeight="1">
      <c r="A53" s="75" t="str">
        <f>A19</f>
        <v>$5 + $5 (HEART)</v>
      </c>
      <c r="B53" s="59"/>
      <c r="C53" s="60">
        <f>C19</f>
        <v>10</v>
      </c>
      <c r="D53" s="108"/>
      <c r="E53" s="108">
        <v>0</v>
      </c>
      <c r="F53" s="63" t="s">
        <v>17</v>
      </c>
      <c r="G53" s="130">
        <f t="shared" si="23"/>
        <v>0</v>
      </c>
      <c r="H53" s="63"/>
      <c r="I53" s="136">
        <v>1</v>
      </c>
      <c r="J53" s="63" t="s">
        <v>17</v>
      </c>
      <c r="K53" s="130">
        <f t="shared" si="24"/>
        <v>10</v>
      </c>
      <c r="L53" s="63"/>
      <c r="M53" s="108">
        <v>1</v>
      </c>
      <c r="N53" s="63" t="s">
        <v>17</v>
      </c>
      <c r="O53" s="130">
        <f t="shared" si="25"/>
        <v>10</v>
      </c>
      <c r="P53" s="108">
        <v>1</v>
      </c>
      <c r="Q53" s="63" t="s">
        <v>17</v>
      </c>
      <c r="R53" s="131">
        <f t="shared" si="22"/>
        <v>10</v>
      </c>
      <c r="S53" s="132">
        <f t="shared" si="26"/>
        <v>375</v>
      </c>
      <c r="T53" s="132">
        <f>I19</f>
        <v>250</v>
      </c>
      <c r="U53" s="133"/>
      <c r="V53" s="134">
        <f t="shared" si="27"/>
        <v>125</v>
      </c>
    </row>
    <row r="54" spans="1:25" ht="12.75" customHeight="1">
      <c r="A54" s="75" t="e">
        <f>#REF!</f>
        <v>#REF!</v>
      </c>
      <c r="B54" s="59"/>
      <c r="C54" s="60" t="e">
        <f>#REF!</f>
        <v>#REF!</v>
      </c>
      <c r="D54" s="108"/>
      <c r="E54" s="108">
        <v>1</v>
      </c>
      <c r="F54" s="63" t="s">
        <v>17</v>
      </c>
      <c r="G54" s="130" t="e">
        <f t="shared" si="23"/>
        <v>#REF!</v>
      </c>
      <c r="H54" s="63"/>
      <c r="I54" s="136">
        <v>0</v>
      </c>
      <c r="J54" s="63" t="s">
        <v>17</v>
      </c>
      <c r="K54" s="130" t="e">
        <f t="shared" si="24"/>
        <v>#REF!</v>
      </c>
      <c r="L54" s="63"/>
      <c r="M54" s="108">
        <v>0</v>
      </c>
      <c r="N54" s="63" t="s">
        <v>17</v>
      </c>
      <c r="O54" s="130" t="e">
        <f t="shared" si="25"/>
        <v>#REF!</v>
      </c>
      <c r="P54" s="108">
        <v>0</v>
      </c>
      <c r="Q54" s="63" t="s">
        <v>17</v>
      </c>
      <c r="R54" s="131" t="e">
        <f t="shared" si="22"/>
        <v>#REF!</v>
      </c>
      <c r="S54" s="132">
        <f t="shared" si="26"/>
        <v>125</v>
      </c>
      <c r="T54" s="132" t="e">
        <f>#REF!</f>
        <v>#REF!</v>
      </c>
      <c r="U54" s="133"/>
      <c r="V54" s="134" t="e">
        <f t="shared" si="27"/>
        <v>#REF!</v>
      </c>
    </row>
    <row r="55" spans="1:25" ht="14.25" customHeight="1">
      <c r="A55" s="75" t="e">
        <f>#REF!</f>
        <v>#REF!</v>
      </c>
      <c r="B55" s="8"/>
      <c r="C55" s="60" t="e">
        <f>#REF!</f>
        <v>#REF!</v>
      </c>
      <c r="D55" s="108"/>
      <c r="E55" s="4">
        <v>0</v>
      </c>
      <c r="F55" s="63" t="s">
        <v>17</v>
      </c>
      <c r="G55" s="130" t="e">
        <f t="shared" si="23"/>
        <v>#REF!</v>
      </c>
      <c r="H55" s="4"/>
      <c r="I55" s="4">
        <v>0</v>
      </c>
      <c r="J55" s="63" t="s">
        <v>17</v>
      </c>
      <c r="K55" s="130" t="e">
        <f t="shared" si="24"/>
        <v>#REF!</v>
      </c>
      <c r="L55" s="4"/>
      <c r="M55" s="4">
        <v>1</v>
      </c>
      <c r="N55" s="63" t="s">
        <v>17</v>
      </c>
      <c r="O55" s="130" t="e">
        <f t="shared" si="25"/>
        <v>#REF!</v>
      </c>
      <c r="P55" s="4">
        <v>1</v>
      </c>
      <c r="Q55" s="63" t="s">
        <v>17</v>
      </c>
      <c r="R55" s="131" t="e">
        <f t="shared" si="22"/>
        <v>#REF!</v>
      </c>
      <c r="S55" s="132">
        <f t="shared" si="26"/>
        <v>250</v>
      </c>
      <c r="T55" s="132" t="e">
        <f>#REF!</f>
        <v>#REF!</v>
      </c>
      <c r="V55" s="134" t="e">
        <f t="shared" si="27"/>
        <v>#REF!</v>
      </c>
    </row>
    <row r="56" spans="1:25" ht="14.25" customHeight="1">
      <c r="A56" s="75" t="e">
        <f>#REF!</f>
        <v>#REF!</v>
      </c>
      <c r="B56" s="8"/>
      <c r="C56" s="60" t="e">
        <f>#REF!</f>
        <v>#REF!</v>
      </c>
      <c r="D56" s="108"/>
      <c r="E56" s="4">
        <v>0</v>
      </c>
      <c r="F56" s="63" t="s">
        <v>17</v>
      </c>
      <c r="G56" s="130" t="e">
        <f t="shared" si="23"/>
        <v>#REF!</v>
      </c>
      <c r="H56" s="4"/>
      <c r="I56" s="4">
        <v>1</v>
      </c>
      <c r="J56" s="63" t="s">
        <v>17</v>
      </c>
      <c r="K56" s="130" t="e">
        <f t="shared" si="24"/>
        <v>#REF!</v>
      </c>
      <c r="L56" s="4"/>
      <c r="M56" s="4">
        <v>0</v>
      </c>
      <c r="N56" s="63" t="s">
        <v>17</v>
      </c>
      <c r="O56" s="130" t="e">
        <f t="shared" si="25"/>
        <v>#REF!</v>
      </c>
      <c r="P56" s="4">
        <v>0</v>
      </c>
      <c r="Q56" s="63" t="s">
        <v>17</v>
      </c>
      <c r="R56" s="131" t="e">
        <f t="shared" si="22"/>
        <v>#REF!</v>
      </c>
      <c r="S56" s="132">
        <f t="shared" si="26"/>
        <v>125</v>
      </c>
      <c r="T56" s="132" t="e">
        <f>#REF!</f>
        <v>#REF!</v>
      </c>
      <c r="V56" s="134" t="e">
        <f t="shared" si="27"/>
        <v>#REF!</v>
      </c>
    </row>
    <row r="57" spans="1:25" ht="14.25" customHeight="1">
      <c r="A57" s="75" t="e">
        <f>#REF!</f>
        <v>#REF!</v>
      </c>
      <c r="B57" s="8"/>
      <c r="C57" s="60" t="e">
        <f>#REF!</f>
        <v>#REF!</v>
      </c>
      <c r="D57" s="108"/>
      <c r="E57" s="4">
        <v>1</v>
      </c>
      <c r="F57" s="63" t="s">
        <v>17</v>
      </c>
      <c r="G57" s="130" t="e">
        <f t="shared" si="23"/>
        <v>#REF!</v>
      </c>
      <c r="H57" s="4"/>
      <c r="I57" s="4">
        <v>0</v>
      </c>
      <c r="J57" s="63" t="s">
        <v>17</v>
      </c>
      <c r="K57" s="130" t="e">
        <f t="shared" si="24"/>
        <v>#REF!</v>
      </c>
      <c r="L57" s="4"/>
      <c r="M57" s="4">
        <v>0</v>
      </c>
      <c r="N57" s="63" t="s">
        <v>17</v>
      </c>
      <c r="O57" s="130" t="e">
        <f t="shared" si="25"/>
        <v>#REF!</v>
      </c>
      <c r="P57" s="4">
        <v>0</v>
      </c>
      <c r="Q57" s="63" t="s">
        <v>17</v>
      </c>
      <c r="R57" s="131" t="e">
        <f t="shared" si="22"/>
        <v>#REF!</v>
      </c>
      <c r="S57" s="132">
        <f t="shared" si="26"/>
        <v>125</v>
      </c>
      <c r="T57" s="132" t="e">
        <f>#REF!</f>
        <v>#REF!</v>
      </c>
      <c r="V57" s="134" t="e">
        <f t="shared" si="27"/>
        <v>#REF!</v>
      </c>
    </row>
    <row r="58" spans="1:25" ht="14.25" customHeight="1">
      <c r="A58" s="75" t="e">
        <f>#REF!</f>
        <v>#REF!</v>
      </c>
      <c r="B58" s="8"/>
      <c r="C58" s="60" t="e">
        <f>#REF!</f>
        <v>#REF!</v>
      </c>
      <c r="D58" s="108"/>
      <c r="E58" s="4">
        <v>0</v>
      </c>
      <c r="F58" s="63" t="s">
        <v>17</v>
      </c>
      <c r="G58" s="130" t="e">
        <f t="shared" si="23"/>
        <v>#REF!</v>
      </c>
      <c r="H58" s="4"/>
      <c r="I58" s="4">
        <v>0</v>
      </c>
      <c r="J58" s="63" t="s">
        <v>17</v>
      </c>
      <c r="K58" s="130" t="e">
        <f t="shared" si="24"/>
        <v>#REF!</v>
      </c>
      <c r="L58" s="4"/>
      <c r="M58" s="4">
        <v>1</v>
      </c>
      <c r="N58" s="63" t="s">
        <v>17</v>
      </c>
      <c r="O58" s="130" t="e">
        <f t="shared" si="25"/>
        <v>#REF!</v>
      </c>
      <c r="P58" s="4">
        <v>0</v>
      </c>
      <c r="Q58" s="63" t="s">
        <v>17</v>
      </c>
      <c r="R58" s="131" t="e">
        <f t="shared" si="22"/>
        <v>#REF!</v>
      </c>
      <c r="S58" s="132">
        <f t="shared" si="26"/>
        <v>125</v>
      </c>
      <c r="T58" s="132" t="e">
        <f>#REF!</f>
        <v>#REF!</v>
      </c>
      <c r="V58" s="134" t="e">
        <f t="shared" si="27"/>
        <v>#REF!</v>
      </c>
    </row>
    <row r="59" spans="1:25" ht="14.25" customHeight="1">
      <c r="A59" s="75">
        <f>A20</f>
        <v>25</v>
      </c>
      <c r="B59" s="8"/>
      <c r="C59" s="60">
        <f>C20</f>
        <v>25</v>
      </c>
      <c r="D59" s="108"/>
      <c r="E59" s="4">
        <v>0</v>
      </c>
      <c r="F59" s="63" t="s">
        <v>17</v>
      </c>
      <c r="G59" s="130">
        <f t="shared" si="23"/>
        <v>0</v>
      </c>
      <c r="H59" s="4"/>
      <c r="I59" s="4">
        <v>1</v>
      </c>
      <c r="J59" s="63" t="s">
        <v>17</v>
      </c>
      <c r="K59" s="130">
        <f t="shared" si="24"/>
        <v>25</v>
      </c>
      <c r="L59" s="4"/>
      <c r="M59" s="4">
        <v>0</v>
      </c>
      <c r="N59" s="63" t="s">
        <v>17</v>
      </c>
      <c r="O59" s="130">
        <f t="shared" si="25"/>
        <v>0</v>
      </c>
      <c r="P59" s="4">
        <v>0</v>
      </c>
      <c r="Q59" s="63" t="s">
        <v>17</v>
      </c>
      <c r="R59" s="131">
        <f t="shared" si="22"/>
        <v>0</v>
      </c>
      <c r="S59" s="132">
        <f t="shared" si="26"/>
        <v>125</v>
      </c>
      <c r="T59" s="132">
        <f>I20</f>
        <v>250</v>
      </c>
      <c r="V59" s="134">
        <f t="shared" si="27"/>
        <v>-125</v>
      </c>
    </row>
    <row r="60" spans="1:25" ht="14.25" customHeight="1">
      <c r="A60" s="75" t="str">
        <f>A21</f>
        <v>$10 + $15 (HEART)</v>
      </c>
      <c r="B60" s="8"/>
      <c r="C60" s="60">
        <f>C21</f>
        <v>25</v>
      </c>
      <c r="D60" s="108"/>
      <c r="E60" s="4">
        <v>0</v>
      </c>
      <c r="F60" s="63" t="s">
        <v>17</v>
      </c>
      <c r="G60" s="130">
        <f t="shared" si="23"/>
        <v>0</v>
      </c>
      <c r="H60" s="4"/>
      <c r="I60" s="4">
        <v>0</v>
      </c>
      <c r="J60" s="63" t="s">
        <v>17</v>
      </c>
      <c r="K60" s="130">
        <f t="shared" si="24"/>
        <v>0</v>
      </c>
      <c r="L60" s="4"/>
      <c r="M60" s="4">
        <v>0</v>
      </c>
      <c r="N60" s="63" t="s">
        <v>17</v>
      </c>
      <c r="O60" s="130">
        <f t="shared" si="25"/>
        <v>0</v>
      </c>
      <c r="P60" s="4">
        <v>1</v>
      </c>
      <c r="Q60" s="63" t="s">
        <v>17</v>
      </c>
      <c r="R60" s="131">
        <f t="shared" si="22"/>
        <v>25</v>
      </c>
      <c r="S60" s="132">
        <f t="shared" si="26"/>
        <v>125</v>
      </c>
      <c r="T60" s="132">
        <f>I21</f>
        <v>125</v>
      </c>
      <c r="V60" s="134">
        <f t="shared" si="27"/>
        <v>0</v>
      </c>
    </row>
    <row r="61" spans="1:25" ht="14.25" customHeight="1">
      <c r="A61" s="189" t="str">
        <f>A22</f>
        <v>$5 + $20 (HEART)</v>
      </c>
      <c r="B61" s="137"/>
      <c r="C61" s="138">
        <f>C22</f>
        <v>25</v>
      </c>
      <c r="D61" s="126"/>
      <c r="E61" s="36">
        <v>1</v>
      </c>
      <c r="F61" s="125" t="s">
        <v>17</v>
      </c>
      <c r="G61" s="139">
        <f t="shared" si="23"/>
        <v>25</v>
      </c>
      <c r="H61" s="36"/>
      <c r="I61" s="36">
        <v>0</v>
      </c>
      <c r="J61" s="63" t="s">
        <v>17</v>
      </c>
      <c r="K61" s="130">
        <f t="shared" si="24"/>
        <v>0</v>
      </c>
      <c r="L61" s="4"/>
      <c r="M61" s="4">
        <v>0</v>
      </c>
      <c r="N61" s="63" t="s">
        <v>17</v>
      </c>
      <c r="O61" s="130">
        <f t="shared" si="25"/>
        <v>0</v>
      </c>
      <c r="P61" s="4">
        <v>0</v>
      </c>
      <c r="Q61" s="63" t="s">
        <v>17</v>
      </c>
      <c r="R61" s="131">
        <f t="shared" si="22"/>
        <v>0</v>
      </c>
      <c r="S61" s="132">
        <f t="shared" si="26"/>
        <v>125</v>
      </c>
      <c r="T61" s="132">
        <f>I22</f>
        <v>125</v>
      </c>
      <c r="V61" s="134">
        <f t="shared" si="27"/>
        <v>0</v>
      </c>
    </row>
    <row r="62" spans="1:25" ht="14.25" customHeight="1">
      <c r="A62" s="140" t="s">
        <v>36</v>
      </c>
      <c r="B62" s="59"/>
      <c r="C62" s="60"/>
      <c r="D62" s="4"/>
      <c r="E62" s="108">
        <f>SUM(E49:E61)</f>
        <v>20</v>
      </c>
      <c r="F62" s="63"/>
      <c r="G62" s="141" t="e">
        <f>SUM(G49:G61)</f>
        <v>#REF!</v>
      </c>
      <c r="H62" s="108"/>
      <c r="I62" s="108">
        <f>SUM(I49:I61)</f>
        <v>23</v>
      </c>
      <c r="J62" s="40"/>
      <c r="K62" s="142" t="e">
        <f>SUM(K49:K61)</f>
        <v>#REF!</v>
      </c>
      <c r="L62" s="42"/>
      <c r="M62" s="41">
        <f>SUM(M49:M61)</f>
        <v>27</v>
      </c>
      <c r="N62" s="40"/>
      <c r="O62" s="142" t="e">
        <f>SUM(O49:O61)</f>
        <v>#REF!</v>
      </c>
      <c r="P62" s="41">
        <f>SUM(P49:P61)</f>
        <v>23</v>
      </c>
      <c r="Q62" s="40"/>
      <c r="R62" s="143" t="e">
        <f>SUM(R49:R61)</f>
        <v>#REF!</v>
      </c>
    </row>
    <row r="63" spans="1:25" ht="14.25" customHeight="1">
      <c r="A63" s="28"/>
      <c r="B63" s="8"/>
      <c r="C63" s="4"/>
      <c r="D63" s="4"/>
      <c r="E63" s="144"/>
      <c r="F63" s="145"/>
      <c r="G63" s="146"/>
      <c r="H63" s="4"/>
      <c r="I63" s="4"/>
      <c r="J63" s="145"/>
      <c r="K63" s="4"/>
      <c r="L63" s="4"/>
      <c r="M63" s="4"/>
      <c r="N63" s="4"/>
      <c r="O63" s="4"/>
      <c r="P63" s="4"/>
      <c r="Q63" s="4"/>
      <c r="R63" s="12"/>
      <c r="T63" s="147" t="e">
        <f>SUM(G62+K62+O62+R62)/4</f>
        <v>#REF!</v>
      </c>
    </row>
    <row r="64" spans="1:25" ht="14.25" customHeight="1" thickBot="1">
      <c r="A64" s="148"/>
      <c r="B64" s="149"/>
      <c r="C64" s="150"/>
      <c r="D64" s="150"/>
      <c r="E64" s="150"/>
      <c r="F64" s="150"/>
      <c r="G64" s="150"/>
      <c r="H64" s="150"/>
      <c r="I64" s="150"/>
      <c r="J64" s="150"/>
      <c r="K64" s="150"/>
      <c r="L64" s="150"/>
      <c r="M64" s="150"/>
      <c r="N64" s="150"/>
      <c r="O64" s="150"/>
      <c r="P64" s="150"/>
      <c r="Q64" s="150"/>
      <c r="R64" s="151"/>
    </row>
    <row r="65" spans="1:19" ht="14.25" customHeight="1">
      <c r="A65" s="4"/>
      <c r="B65" s="8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</row>
    <row r="66" spans="1:19" ht="14.25" customHeight="1">
      <c r="A66" s="4"/>
      <c r="B66" s="8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</row>
    <row r="67" spans="1:19" ht="14.25" customHeight="1">
      <c r="P67" s="4"/>
    </row>
    <row r="68" spans="1:19" ht="14.25" customHeight="1">
      <c r="E68" s="4"/>
      <c r="P68" s="4"/>
    </row>
    <row r="69" spans="1:19" ht="14.25" customHeight="1">
      <c r="E69" s="4"/>
      <c r="P69" s="4"/>
    </row>
    <row r="70" spans="1:19" ht="14.25" customHeight="1">
      <c r="E70" s="4"/>
      <c r="P70" s="4"/>
    </row>
    <row r="71" spans="1:19" ht="14.25" customHeight="1">
      <c r="E71" s="4"/>
      <c r="P71" s="4"/>
    </row>
    <row r="72" spans="1:19" ht="14.25" customHeight="1">
      <c r="E72" s="4"/>
      <c r="P72" s="4"/>
    </row>
    <row r="73" spans="1:19" ht="14.25" customHeight="1">
      <c r="E73" s="4"/>
      <c r="P73" s="4"/>
    </row>
    <row r="74" spans="1:19" ht="14.25" customHeight="1">
      <c r="E74" s="4"/>
      <c r="P74" s="4"/>
    </row>
    <row r="75" spans="1:19" ht="14.25" customHeight="1">
      <c r="E75" s="4"/>
      <c r="P75" s="4"/>
    </row>
    <row r="76" spans="1:19" ht="14.25" customHeight="1">
      <c r="E76" s="4"/>
      <c r="P76" s="4"/>
    </row>
    <row r="77" spans="1:19" ht="14.25" customHeight="1">
      <c r="E77" s="4"/>
      <c r="P77" s="4"/>
    </row>
    <row r="78" spans="1:19" ht="14.25" customHeight="1">
      <c r="E78" s="4"/>
      <c r="P78" s="4"/>
    </row>
    <row r="79" spans="1:19" ht="14.25" customHeight="1">
      <c r="E79" s="4"/>
      <c r="P79" s="4"/>
    </row>
    <row r="80" spans="1:19" ht="14.25" customHeight="1">
      <c r="E80" s="4"/>
    </row>
  </sheetData>
  <mergeCells count="5">
    <mergeCell ref="C36:I36"/>
    <mergeCell ref="A1:R1"/>
    <mergeCell ref="A2:R2"/>
    <mergeCell ref="A3:R3"/>
    <mergeCell ref="A4:R4"/>
  </mergeCells>
  <phoneticPr fontId="0" type="noConversion"/>
  <pageMargins left="0.28000000000000003" right="0.28000000000000003" top="0.5" bottom="0.17" header="0.18" footer="0.21"/>
  <pageSetup scale="85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1389</vt:lpstr>
      <vt:lpstr>'1389'!Print_Area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2016-10-12T16:24:10Z</cp:lastPrinted>
  <dcterms:created xsi:type="dcterms:W3CDTF">1998-07-22T12:50:39Z</dcterms:created>
  <dcterms:modified xsi:type="dcterms:W3CDTF">2016-10-12T16:24:12Z</dcterms:modified>
</cp:coreProperties>
</file>