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4000" windowHeight="9675" tabRatio="601"/>
  </bookViews>
  <sheets>
    <sheet name="1384" sheetId="1" r:id="rId1"/>
  </sheets>
  <definedNames>
    <definedName name="_xlnm.Print_Area" localSheetId="0">'1384'!$A$1:$R$30</definedName>
  </definedNames>
  <calcPr calcId="171027"/>
</workbook>
</file>

<file path=xl/calcChain.xml><?xml version="1.0" encoding="utf-8"?>
<calcChain xmlns="http://schemas.openxmlformats.org/spreadsheetml/2006/main">
  <c r="X38" i="1" l="1"/>
  <c r="X39" i="1"/>
  <c r="X40" i="1"/>
  <c r="X41" i="1"/>
  <c r="X42" i="1"/>
  <c r="X43" i="1"/>
  <c r="X44" i="1"/>
  <c r="X37" i="1"/>
  <c r="S45" i="1"/>
  <c r="K30" i="1" l="1"/>
  <c r="E23" i="1"/>
  <c r="C23" i="1"/>
  <c r="M23" i="1" s="1"/>
  <c r="E21" i="1" l="1"/>
  <c r="I12" i="1"/>
  <c r="I13" i="1"/>
  <c r="Y39" i="1" s="1"/>
  <c r="I14" i="1"/>
  <c r="I15" i="1"/>
  <c r="I16" i="1"/>
  <c r="I17" i="1"/>
  <c r="Y43" i="1" s="1"/>
  <c r="I18" i="1"/>
  <c r="P45" i="1"/>
  <c r="M45" i="1"/>
  <c r="I45" i="1"/>
  <c r="E45" i="1"/>
  <c r="A38" i="1"/>
  <c r="A39" i="1"/>
  <c r="A40" i="1"/>
  <c r="A41" i="1"/>
  <c r="A42" i="1"/>
  <c r="A43" i="1"/>
  <c r="A44" i="1"/>
  <c r="C38" i="1"/>
  <c r="C39" i="1"/>
  <c r="C40" i="1"/>
  <c r="G40" i="1" s="1"/>
  <c r="C41" i="1"/>
  <c r="K41" i="1" s="1"/>
  <c r="C42" i="1"/>
  <c r="K42" i="1" s="1"/>
  <c r="C43" i="1"/>
  <c r="K43" i="1" s="1"/>
  <c r="C44" i="1"/>
  <c r="O44" i="1" s="1"/>
  <c r="Y44" i="1" l="1"/>
  <c r="AA44" i="1" s="1"/>
  <c r="O39" i="1"/>
  <c r="U39" i="1"/>
  <c r="R39" i="1"/>
  <c r="R38" i="1"/>
  <c r="U38" i="1"/>
  <c r="R43" i="1"/>
  <c r="U43" i="1"/>
  <c r="G43" i="1"/>
  <c r="R44" i="1"/>
  <c r="U44" i="1"/>
  <c r="O42" i="1"/>
  <c r="U42" i="1"/>
  <c r="G42" i="1"/>
  <c r="O43" i="1"/>
  <c r="O41" i="1"/>
  <c r="U41" i="1"/>
  <c r="G39" i="1"/>
  <c r="O38" i="1"/>
  <c r="R40" i="1"/>
  <c r="U40" i="1"/>
  <c r="R42" i="1"/>
  <c r="AA39" i="1"/>
  <c r="Y41" i="1"/>
  <c r="AA41" i="1" s="1"/>
  <c r="AA43" i="1"/>
  <c r="Y42" i="1"/>
  <c r="AA42" i="1" s="1"/>
  <c r="Y38" i="1"/>
  <c r="AA38" i="1" s="1"/>
  <c r="G41" i="1"/>
  <c r="G44" i="1"/>
  <c r="G38" i="1"/>
  <c r="K39" i="1"/>
  <c r="O40" i="1"/>
  <c r="R41" i="1"/>
  <c r="K40" i="1"/>
  <c r="K44" i="1"/>
  <c r="K38" i="1"/>
  <c r="Y40" i="1"/>
  <c r="AA40" i="1" s="1"/>
  <c r="G22" i="1"/>
  <c r="G24" i="1" s="1"/>
  <c r="C37" i="1" l="1"/>
  <c r="U37" i="1" s="1"/>
  <c r="U45" i="1" s="1"/>
  <c r="A37" i="1"/>
  <c r="M21" i="1" l="1"/>
  <c r="I11" i="1" l="1"/>
  <c r="Y37" i="1" l="1"/>
  <c r="AA37" i="1" s="1"/>
  <c r="I22" i="1"/>
  <c r="I24" i="1" s="1"/>
  <c r="R37" i="1" l="1"/>
  <c r="R45" i="1" s="1"/>
  <c r="K9" i="1"/>
  <c r="G6" i="1"/>
  <c r="K19" i="1" l="1"/>
  <c r="K18" i="1"/>
  <c r="M18" i="1" s="1"/>
  <c r="K20" i="1"/>
  <c r="K13" i="1"/>
  <c r="K17" i="1"/>
  <c r="K15" i="1"/>
  <c r="K12" i="1"/>
  <c r="K14" i="1"/>
  <c r="K16" i="1"/>
  <c r="K11" i="1"/>
  <c r="G37" i="1"/>
  <c r="G45" i="1" s="1"/>
  <c r="K37" i="1"/>
  <c r="K45" i="1" s="1"/>
  <c r="O37" i="1"/>
  <c r="O45" i="1" s="1"/>
  <c r="K29" i="1" l="1"/>
  <c r="E19" i="1"/>
  <c r="M19" i="1"/>
  <c r="K28" i="1"/>
  <c r="G29" i="1"/>
  <c r="E14" i="1"/>
  <c r="M14" i="1"/>
  <c r="E18" i="1"/>
  <c r="E17" i="1"/>
  <c r="M17" i="1"/>
  <c r="G28" i="1"/>
  <c r="E13" i="1"/>
  <c r="M13" i="1"/>
  <c r="M12" i="1"/>
  <c r="E12" i="1"/>
  <c r="M15" i="1"/>
  <c r="E15" i="1"/>
  <c r="E16" i="1"/>
  <c r="M16" i="1"/>
  <c r="K27" i="1"/>
  <c r="M20" i="1"/>
  <c r="E20" i="1"/>
  <c r="K22" i="1"/>
  <c r="E11" i="1"/>
  <c r="G27" i="1"/>
  <c r="M11" i="1"/>
  <c r="E22" i="1" l="1"/>
  <c r="K24" i="1"/>
  <c r="E24" i="1" s="1"/>
  <c r="M22" i="1"/>
  <c r="M24" i="1" s="1"/>
  <c r="K6" i="1" s="1"/>
  <c r="X47" i="1"/>
  <c r="O23" i="1" l="1"/>
  <c r="R23" i="1" s="1"/>
  <c r="O18" i="1"/>
  <c r="O19" i="1"/>
  <c r="O13" i="1"/>
  <c r="O20" i="1"/>
  <c r="O14" i="1"/>
  <c r="O21" i="1"/>
  <c r="R21" i="1" s="1"/>
  <c r="O15" i="1"/>
  <c r="O16" i="1"/>
  <c r="O17" i="1"/>
  <c r="O12" i="1"/>
  <c r="O11" i="1"/>
  <c r="O6" i="1"/>
  <c r="R20" i="1" l="1"/>
  <c r="R22" i="1" s="1"/>
  <c r="O22" i="1"/>
  <c r="O24" i="1" s="1"/>
  <c r="R24" i="1" l="1"/>
</calcChain>
</file>

<file path=xl/sharedStrings.xml><?xml version="1.0" encoding="utf-8"?>
<sst xmlns="http://schemas.openxmlformats.org/spreadsheetml/2006/main" count="105" uniqueCount="45">
  <si>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</si>
  <si>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</si>
  <si>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</si>
  <si>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</si>
  <si>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</si>
  <si>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</si>
  <si>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</si>
  <si>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</si>
  <si>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</si>
  <si>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</si>
  <si>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</si>
  <si>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</si>
  <si>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</si>
  <si>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</si>
  <si>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</si>
  <si>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</si>
  <si>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</si>
  <si>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</si>
  <si>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</si>
  <si>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</si>
  <si>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</si>
  <si>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</si>
  <si>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</si>
  <si>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</si>
  <si>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</si>
  <si>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</si>
  <si>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</si>
  <si>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</si>
  <si>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</si>
  <si>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</si>
  <si>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</si>
  <si>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</si>
  <si>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</si>
  <si>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</si>
  <si>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</si>
  <si>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2nd chance drawing prize</t>
  </si>
  <si>
    <t>E</t>
  </si>
  <si>
    <t>One of the following GLEPS will be used in each book of tickets.  Approximately 20% of the books will use one of the below structures.</t>
  </si>
  <si>
    <t>INSTANT GAME 1384 - "WINNING STREAK"</t>
  </si>
  <si>
    <t>POT OF GOLD = WIN DOUBLE</t>
  </si>
  <si>
    <t>$1 (POT OF GOLD)</t>
  </si>
  <si>
    <t>$2 (POT OF GOLD)</t>
  </si>
  <si>
    <t>$5 (POT OF GOLD)</t>
  </si>
  <si>
    <t>$20 (POT OF GOLD)</t>
  </si>
  <si>
    <t>OCTOBER 18, 2016 - VERSION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</si>
</sst>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\ \ #,##0\ ;\(&quot;$&quot;#,##0\)"/>
    <numFmt numFmtId="165" formatCode="0.0%"/>
    <numFmt numFmtId="166" formatCode="#,##0.0"/>
    <numFmt numFmtId="167" formatCode="#,##0.000"/>
    <numFmt numFmtId="168" formatCode="&quot;$&quot;#,##0"/>
    <numFmt numFmtId="169" formatCode="&quot;$&quot;#,##0.00"/>
  </numFmts>
  <fonts count="6">
    <font>
      <sz val="10"/>
      <name val="Geneva"/>
    </font>
    <font>
      <sz val="10"/>
      <name val="Geneva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1">
    <xf numFmtId="0" fontId="0" fillId="0" borderId="0" xfId="0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10" fontId="2" fillId="0" borderId="0" xfId="0" applyNumberFormat="1" applyFont="1" applyBorder="1" applyAlignment="1">
      <alignment horizontal="right"/>
    </xf>
    <xf numFmtId="0" fontId="3" fillId="0" borderId="0" xfId="0" applyFont="1" applyBorder="1"/>
    <xf numFmtId="0" fontId="2" fillId="0" borderId="0" xfId="0" applyFont="1" applyBorder="1" applyAlignment="1">
      <alignment horizontal="right"/>
    </xf>
    <xf numFmtId="3" fontId="2" fillId="0" borderId="0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4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10" fontId="2" fillId="0" borderId="0" xfId="0" applyNumberFormat="1" applyFont="1" applyBorder="1"/>
    <xf numFmtId="10" fontId="2" fillId="0" borderId="3" xfId="0" applyNumberFormat="1" applyFont="1" applyBorder="1"/>
    <xf numFmtId="0" fontId="4" fillId="0" borderId="0" xfId="0" applyFont="1" applyBorder="1"/>
    <xf numFmtId="166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3" fontId="2" fillId="0" borderId="0" xfId="0" applyNumberFormat="1" applyFont="1" applyBorder="1" applyAlignment="1"/>
    <xf numFmtId="38" fontId="2" fillId="0" borderId="0" xfId="1" applyNumberFormat="1" applyFont="1" applyBorder="1" applyAlignment="1">
      <alignment horizontal="center"/>
    </xf>
    <xf numFmtId="38" fontId="2" fillId="0" borderId="2" xfId="1" applyNumberFormat="1" applyFont="1" applyBorder="1" applyAlignment="1">
      <alignment horizontal="center"/>
    </xf>
    <xf numFmtId="38" fontId="2" fillId="0" borderId="0" xfId="1" applyNumberFormat="1" applyFont="1" applyBorder="1" applyAlignment="1">
      <alignment horizontal="left"/>
    </xf>
    <xf numFmtId="3" fontId="4" fillId="0" borderId="0" xfId="0" applyNumberFormat="1" applyFont="1" applyBorder="1" applyAlignment="1"/>
    <xf numFmtId="38" fontId="3" fillId="0" borderId="0" xfId="1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2" fillId="0" borderId="4" xfId="0" applyFont="1" applyBorder="1"/>
    <xf numFmtId="0" fontId="2" fillId="0" borderId="6" xfId="0" applyFont="1" applyBorder="1"/>
    <xf numFmtId="0" fontId="4" fillId="0" borderId="0" xfId="0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2" fillId="0" borderId="10" xfId="0" applyFont="1" applyBorder="1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/>
    <xf numFmtId="6" fontId="2" fillId="0" borderId="0" xfId="2" applyNumberFormat="1" applyFont="1"/>
    <xf numFmtId="42" fontId="2" fillId="0" borderId="0" xfId="0" applyNumberFormat="1" applyFont="1"/>
    <xf numFmtId="10" fontId="2" fillId="0" borderId="0" xfId="3" applyNumberFormat="1" applyFont="1"/>
    <xf numFmtId="0" fontId="4" fillId="0" borderId="0" xfId="0" applyFont="1"/>
    <xf numFmtId="38" fontId="2" fillId="0" borderId="0" xfId="1" applyNumberFormat="1" applyFont="1"/>
    <xf numFmtId="0" fontId="4" fillId="0" borderId="5" xfId="0" applyFont="1" applyBorder="1"/>
    <xf numFmtId="3" fontId="2" fillId="0" borderId="0" xfId="0" applyNumberFormat="1" applyFont="1" applyAlignment="1">
      <alignment horizontal="center"/>
    </xf>
    <xf numFmtId="3" fontId="2" fillId="0" borderId="0" xfId="0" applyNumberFormat="1" applyFont="1"/>
    <xf numFmtId="38" fontId="2" fillId="0" borderId="0" xfId="1" applyNumberFormat="1" applyFont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6" fontId="2" fillId="0" borderId="12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4" fontId="2" fillId="0" borderId="20" xfId="0" applyNumberFormat="1" applyFont="1" applyBorder="1" applyAlignment="1">
      <alignment horizontal="left"/>
    </xf>
    <xf numFmtId="169" fontId="2" fillId="0" borderId="0" xfId="0" applyNumberFormat="1" applyFont="1" applyBorder="1"/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horizontal="right"/>
    </xf>
    <xf numFmtId="0" fontId="2" fillId="0" borderId="5" xfId="0" applyFont="1" applyBorder="1" applyAlignment="1">
      <alignment horizontal="centerContinuous"/>
    </xf>
    <xf numFmtId="0" fontId="2" fillId="0" borderId="7" xfId="0" applyFont="1" applyBorder="1"/>
    <xf numFmtId="6" fontId="2" fillId="0" borderId="5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left"/>
    </xf>
    <xf numFmtId="5" fontId="2" fillId="0" borderId="0" xfId="0" applyNumberFormat="1" applyFont="1" applyFill="1" applyBorder="1" applyAlignment="1">
      <alignment horizontal="right"/>
    </xf>
    <xf numFmtId="3" fontId="2" fillId="0" borderId="5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center"/>
    </xf>
    <xf numFmtId="6" fontId="2" fillId="0" borderId="19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right"/>
    </xf>
    <xf numFmtId="168" fontId="2" fillId="0" borderId="2" xfId="0" applyNumberFormat="1" applyFont="1" applyBorder="1" applyAlignment="1">
      <alignment horizontal="right"/>
    </xf>
    <xf numFmtId="0" fontId="2" fillId="0" borderId="0" xfId="0" applyFont="1" applyFill="1"/>
    <xf numFmtId="3" fontId="2" fillId="0" borderId="0" xfId="0" applyNumberFormat="1" applyFont="1" applyFill="1" applyAlignment="1">
      <alignment horizontal="center"/>
    </xf>
    <xf numFmtId="3" fontId="2" fillId="0" borderId="0" xfId="0" applyNumberFormat="1" applyFont="1" applyFill="1"/>
    <xf numFmtId="6" fontId="2" fillId="0" borderId="5" xfId="0" applyNumberFormat="1" applyFont="1" applyFill="1" applyBorder="1" applyAlignment="1">
      <alignment horizontal="right"/>
    </xf>
    <xf numFmtId="168" fontId="2" fillId="0" borderId="0" xfId="0" applyNumberFormat="1" applyFont="1" applyFill="1" applyBorder="1" applyAlignment="1">
      <alignment horizontal="left"/>
    </xf>
    <xf numFmtId="168" fontId="2" fillId="0" borderId="6" xfId="0" applyNumberFormat="1" applyFont="1" applyFill="1" applyBorder="1" applyAlignment="1">
      <alignment horizontal="left"/>
    </xf>
    <xf numFmtId="0" fontId="2" fillId="0" borderId="11" xfId="0" applyFont="1" applyBorder="1"/>
    <xf numFmtId="38" fontId="2" fillId="0" borderId="3" xfId="1" applyNumberFormat="1" applyFont="1" applyBorder="1" applyAlignment="1">
      <alignment horizontal="center"/>
    </xf>
    <xf numFmtId="0" fontId="2" fillId="0" borderId="3" xfId="0" applyFont="1" applyFill="1" applyBorder="1"/>
    <xf numFmtId="0" fontId="2" fillId="0" borderId="3" xfId="0" applyFont="1" applyBorder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164" fontId="2" fillId="0" borderId="0" xfId="0" applyNumberFormat="1" applyFont="1" applyFill="1" applyAlignment="1">
      <alignment horizontal="left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5" fontId="2" fillId="0" borderId="6" xfId="0" applyNumberFormat="1" applyFont="1" applyFill="1" applyBorder="1" applyAlignment="1">
      <alignment horizontal="left"/>
    </xf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6" fontId="2" fillId="0" borderId="0" xfId="0" applyNumberFormat="1" applyFont="1" applyBorder="1" applyAlignment="1">
      <alignment horizontal="left"/>
    </xf>
    <xf numFmtId="5" fontId="2" fillId="0" borderId="1" xfId="0" applyNumberFormat="1" applyFont="1" applyFill="1" applyBorder="1" applyAlignment="1">
      <alignment horizontal="left"/>
    </xf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horizontal="center"/>
    </xf>
    <xf numFmtId="0" fontId="2" fillId="2" borderId="0" xfId="0" applyFont="1" applyFill="1" applyBorder="1"/>
    <xf numFmtId="10" fontId="2" fillId="0" borderId="3" xfId="0" applyNumberFormat="1" applyFont="1" applyBorder="1" applyAlignment="1">
      <alignment horizontal="left"/>
    </xf>
    <xf numFmtId="10" fontId="2" fillId="0" borderId="0" xfId="0" applyNumberFormat="1" applyFont="1" applyBorder="1" applyAlignment="1">
      <alignment horizontal="left"/>
    </xf>
    <xf numFmtId="8" fontId="2" fillId="0" borderId="0" xfId="2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6" xfId="0" applyFont="1" applyFill="1" applyBorder="1"/>
    <xf numFmtId="5" fontId="2" fillId="0" borderId="21" xfId="0" applyNumberFormat="1" applyFont="1" applyFill="1" applyBorder="1" applyAlignment="1">
      <alignment horizontal="left"/>
    </xf>
    <xf numFmtId="6" fontId="2" fillId="0" borderId="9" xfId="0" applyNumberFormat="1" applyFont="1" applyFill="1" applyBorder="1" applyAlignment="1">
      <alignment horizontal="right"/>
    </xf>
    <xf numFmtId="38" fontId="2" fillId="0" borderId="4" xfId="1" applyNumberFormat="1" applyFont="1" applyFill="1" applyBorder="1" applyAlignment="1">
      <alignment horizontal="center"/>
    </xf>
    <xf numFmtId="5" fontId="2" fillId="0" borderId="4" xfId="0" applyNumberFormat="1" applyFont="1" applyFill="1" applyBorder="1" applyAlignment="1">
      <alignment horizontal="center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center"/>
    </xf>
    <xf numFmtId="168" fontId="2" fillId="0" borderId="4" xfId="0" applyNumberFormat="1" applyFont="1" applyFill="1" applyBorder="1" applyAlignment="1">
      <alignment horizontal="left"/>
    </xf>
    <xf numFmtId="3" fontId="2" fillId="0" borderId="4" xfId="0" applyNumberFormat="1" applyFont="1" applyFill="1" applyBorder="1"/>
    <xf numFmtId="6" fontId="5" fillId="0" borderId="5" xfId="0" applyNumberFormat="1" applyFont="1" applyFill="1" applyBorder="1" applyAlignment="1">
      <alignment horizontal="left"/>
    </xf>
    <xf numFmtId="6" fontId="5" fillId="2" borderId="5" xfId="0" applyNumberFormat="1" applyFont="1" applyFill="1" applyBorder="1" applyAlignment="1">
      <alignment horizontal="left"/>
    </xf>
    <xf numFmtId="0" fontId="5" fillId="0" borderId="5" xfId="0" applyFont="1" applyBorder="1"/>
    <xf numFmtId="10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left"/>
    </xf>
    <xf numFmtId="8" fontId="2" fillId="0" borderId="0" xfId="2" applyFont="1" applyFill="1" applyBorder="1"/>
    <xf numFmtId="38" fontId="2" fillId="0" borderId="0" xfId="1" applyNumberFormat="1" applyFont="1" applyFill="1"/>
    <xf numFmtId="6" fontId="2" fillId="2" borderId="11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7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5"/>
  <sheetViews>
    <sheetView tabSelected="1" zoomScaleNormal="100" zoomScaleSheetLayoutView="70" workbookViewId="0">
      <selection activeCell="J40" sqref="J40"/>
    </sheetView>
  </sheetViews>
  <sheetFormatPr defaultColWidth="10.7109375" defaultRowHeight="14.25" customHeight="1"/>
  <cols>
    <col min="1" max="1" width="28.42578125" style="46" bestFit="1" customWidth="1"/>
    <col min="2" max="2" width="5" style="57" customWidth="1"/>
    <col min="3" max="3" width="11.5703125" style="46" customWidth="1"/>
    <col min="4" max="4" width="1.7109375" style="46" customWidth="1"/>
    <col min="5" max="5" width="12.28515625" style="46" customWidth="1"/>
    <col min="6" max="6" width="2.42578125" style="46" customWidth="1"/>
    <col min="7" max="7" width="15.7109375" style="46" customWidth="1"/>
    <col min="8" max="8" width="1.7109375" style="46" hidden="1" customWidth="1"/>
    <col min="9" max="9" width="11.42578125" style="46" customWidth="1"/>
    <col min="10" max="10" width="2.42578125" style="46" customWidth="1"/>
    <col min="11" max="11" width="14.85546875" style="46" customWidth="1"/>
    <col min="12" max="12" width="3.85546875" style="46" customWidth="1"/>
    <col min="13" max="13" width="13" style="46" customWidth="1"/>
    <col min="14" max="14" width="3.7109375" style="46" customWidth="1"/>
    <col min="15" max="15" width="11.7109375" style="46" customWidth="1"/>
    <col min="16" max="16" width="4.140625" style="46" customWidth="1"/>
    <col min="17" max="17" width="2.7109375" style="46" customWidth="1"/>
    <col min="18" max="18" width="8.28515625" style="3" bestFit="1" customWidth="1"/>
    <col min="19" max="19" width="3" style="46" bestFit="1" customWidth="1"/>
    <col min="20" max="20" width="2.28515625" style="46" bestFit="1" customWidth="1"/>
    <col min="21" max="21" width="8.5703125" style="46" bestFit="1" customWidth="1"/>
    <col min="22" max="22" width="7.7109375" style="46" customWidth="1"/>
    <col min="23" max="23" width="1.7109375" style="46" customWidth="1"/>
    <col min="24" max="24" width="7.7109375" style="46" customWidth="1"/>
    <col min="25" max="25" width="12.7109375" style="46" bestFit="1" customWidth="1"/>
    <col min="26" max="16384" width="10.7109375" style="46"/>
  </cols>
  <sheetData>
    <row r="1" spans="1:26" ht="14.25" customHeight="1">
      <c r="A1" s="182" t="s">
        <v>26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49"/>
      <c r="T1" s="149"/>
      <c r="U1" s="150"/>
    </row>
    <row r="2" spans="1:26" ht="14.25" customHeight="1">
      <c r="A2" s="184" t="s">
        <v>25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3"/>
      <c r="T2" s="3"/>
      <c r="U2" s="35"/>
    </row>
    <row r="3" spans="1:26" ht="14.25" customHeight="1">
      <c r="A3" s="184" t="s">
        <v>38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3"/>
      <c r="T3" s="3"/>
      <c r="U3" s="35"/>
    </row>
    <row r="4" spans="1:26" ht="14.25" customHeight="1">
      <c r="A4" s="186" t="s">
        <v>44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3"/>
      <c r="T4" s="3"/>
      <c r="U4" s="35"/>
      <c r="Y4" s="47"/>
    </row>
    <row r="5" spans="1:26" s="3" customFormat="1" ht="14.25" customHeight="1">
      <c r="A5" s="93"/>
      <c r="B5" s="26"/>
      <c r="C5" s="2"/>
      <c r="D5" s="2"/>
      <c r="E5" s="2"/>
      <c r="F5" s="2"/>
      <c r="H5" s="1"/>
      <c r="I5" s="1"/>
      <c r="J5" s="1"/>
      <c r="K5" s="4"/>
      <c r="L5" s="1"/>
      <c r="M5" s="2"/>
      <c r="N5" s="2"/>
      <c r="O5" s="2"/>
      <c r="P5" s="2"/>
      <c r="U5" s="35"/>
    </row>
    <row r="6" spans="1:26" ht="14.25" customHeight="1">
      <c r="A6" s="101">
        <v>600000</v>
      </c>
      <c r="B6" s="30"/>
      <c r="C6" s="68">
        <v>1</v>
      </c>
      <c r="D6" s="69" t="s">
        <v>0</v>
      </c>
      <c r="E6" s="70" t="s">
        <v>1</v>
      </c>
      <c r="F6" s="70"/>
      <c r="G6" s="68">
        <f>A6*C6</f>
        <v>600000</v>
      </c>
      <c r="H6" s="68" t="s">
        <v>0</v>
      </c>
      <c r="I6" s="59" t="s">
        <v>2</v>
      </c>
      <c r="J6" s="70"/>
      <c r="K6" s="71">
        <f>+M24</f>
        <v>372500</v>
      </c>
      <c r="L6" s="70"/>
      <c r="M6" s="72" t="s">
        <v>3</v>
      </c>
      <c r="N6" s="70"/>
      <c r="O6" s="73">
        <f>K6/G6</f>
        <v>0.62083333333333335</v>
      </c>
      <c r="P6" s="8"/>
      <c r="Q6" s="3"/>
      <c r="S6" s="3"/>
      <c r="T6" s="3"/>
      <c r="U6" s="35"/>
      <c r="Y6" s="49"/>
    </row>
    <row r="7" spans="1:26" ht="14.25" customHeight="1">
      <c r="A7" s="48"/>
      <c r="B7" s="26"/>
      <c r="C7" s="74"/>
      <c r="D7" s="74"/>
      <c r="E7" s="74"/>
      <c r="F7" s="74"/>
      <c r="G7" s="59"/>
      <c r="H7" s="59"/>
      <c r="I7" s="59"/>
      <c r="J7" s="70"/>
      <c r="K7" s="74"/>
      <c r="L7" s="59"/>
      <c r="M7" s="74"/>
      <c r="N7" s="74"/>
      <c r="O7" s="74"/>
      <c r="P7" s="9"/>
      <c r="Q7" s="3"/>
      <c r="S7" s="3"/>
      <c r="T7" s="3"/>
      <c r="U7" s="35"/>
    </row>
    <row r="8" spans="1:26" ht="14.25" customHeight="1">
      <c r="A8" s="48"/>
      <c r="B8" s="26"/>
      <c r="C8" s="72"/>
      <c r="D8" s="72"/>
      <c r="E8" s="75"/>
      <c r="F8" s="75"/>
      <c r="G8" s="59" t="s">
        <v>4</v>
      </c>
      <c r="H8" s="70"/>
      <c r="I8" s="59" t="s">
        <v>4</v>
      </c>
      <c r="J8" s="59"/>
      <c r="K8" s="59" t="s">
        <v>4</v>
      </c>
      <c r="L8" s="59"/>
      <c r="M8" s="70"/>
      <c r="N8" s="70"/>
      <c r="O8" s="59" t="s">
        <v>5</v>
      </c>
      <c r="P8" s="140"/>
      <c r="Q8" s="3"/>
      <c r="S8" s="3"/>
      <c r="T8" s="3"/>
      <c r="U8" s="35"/>
      <c r="Y8" s="50"/>
      <c r="Z8" s="51"/>
    </row>
    <row r="9" spans="1:26" ht="14.25" customHeight="1">
      <c r="A9" s="48"/>
      <c r="B9" s="26" t="s">
        <v>28</v>
      </c>
      <c r="C9" s="72"/>
      <c r="D9" s="72"/>
      <c r="E9" s="59" t="s">
        <v>6</v>
      </c>
      <c r="F9" s="59"/>
      <c r="G9" s="59">
        <v>200</v>
      </c>
      <c r="H9" s="59"/>
      <c r="I9" s="61">
        <v>30000</v>
      </c>
      <c r="J9" s="61"/>
      <c r="K9" s="102">
        <f>A6/I9</f>
        <v>20</v>
      </c>
      <c r="L9" s="59"/>
      <c r="M9" s="59" t="s">
        <v>7</v>
      </c>
      <c r="N9" s="59"/>
      <c r="O9" s="59" t="s">
        <v>8</v>
      </c>
      <c r="P9" s="140"/>
      <c r="Q9" s="3"/>
      <c r="S9" s="3"/>
      <c r="T9" s="3"/>
      <c r="U9" s="35"/>
    </row>
    <row r="10" spans="1:26" s="52" customFormat="1" ht="14.25" customHeight="1">
      <c r="A10" s="94" t="s">
        <v>9</v>
      </c>
      <c r="B10" s="27" t="s">
        <v>29</v>
      </c>
      <c r="C10" s="76" t="s">
        <v>9</v>
      </c>
      <c r="D10" s="77"/>
      <c r="E10" s="78" t="s">
        <v>10</v>
      </c>
      <c r="F10" s="78"/>
      <c r="G10" s="78" t="s">
        <v>33</v>
      </c>
      <c r="H10" s="78"/>
      <c r="I10" s="78" t="s">
        <v>11</v>
      </c>
      <c r="J10" s="79"/>
      <c r="K10" s="78" t="s">
        <v>12</v>
      </c>
      <c r="L10" s="80"/>
      <c r="M10" s="78" t="s">
        <v>13</v>
      </c>
      <c r="N10" s="78"/>
      <c r="O10" s="78" t="s">
        <v>14</v>
      </c>
      <c r="P10" s="12"/>
      <c r="Q10" s="13"/>
      <c r="R10" s="13"/>
      <c r="S10" s="20"/>
      <c r="T10" s="20"/>
      <c r="U10" s="44"/>
    </row>
    <row r="11" spans="1:26" ht="14.25" customHeight="1">
      <c r="A11" s="118">
        <v>1</v>
      </c>
      <c r="B11" s="119">
        <v>1</v>
      </c>
      <c r="C11" s="120">
        <v>1</v>
      </c>
      <c r="D11" s="121"/>
      <c r="E11" s="122">
        <f t="shared" ref="E11:E24" si="0">$A$6/K11</f>
        <v>9.0909090909090917</v>
      </c>
      <c r="F11" s="123"/>
      <c r="G11" s="122">
        <v>22</v>
      </c>
      <c r="H11" s="124"/>
      <c r="I11" s="125">
        <f t="shared" ref="I11:I18" si="1">G11*($I$9/$G$9)</f>
        <v>3300</v>
      </c>
      <c r="J11" s="125"/>
      <c r="K11" s="126">
        <f t="shared" ref="K11:K20" si="2">I11*$K$9</f>
        <v>66000</v>
      </c>
      <c r="L11" s="127"/>
      <c r="M11" s="128">
        <f t="shared" ref="M11:M21" si="3">K11*C11</f>
        <v>66000</v>
      </c>
      <c r="N11" s="129"/>
      <c r="O11" s="130">
        <f t="shared" ref="O11:O21" si="4">(M11/$K$6)</f>
        <v>0.17718120805369128</v>
      </c>
      <c r="P11" s="131"/>
      <c r="Q11" s="124"/>
      <c r="R11" s="145"/>
      <c r="S11" s="148"/>
      <c r="T11" s="3"/>
      <c r="U11" s="35"/>
      <c r="V11" s="53"/>
    </row>
    <row r="12" spans="1:26" ht="14.25" customHeight="1">
      <c r="A12" s="160" t="s">
        <v>40</v>
      </c>
      <c r="B12" s="98">
        <v>1</v>
      </c>
      <c r="C12" s="100">
        <v>2</v>
      </c>
      <c r="D12" s="99"/>
      <c r="E12" s="58">
        <f t="shared" si="0"/>
        <v>17.857142857142858</v>
      </c>
      <c r="F12" s="75"/>
      <c r="G12" s="58">
        <v>11.2</v>
      </c>
      <c r="H12" s="59"/>
      <c r="I12" s="60">
        <f t="shared" si="1"/>
        <v>1680</v>
      </c>
      <c r="J12" s="60"/>
      <c r="K12" s="61">
        <f t="shared" si="2"/>
        <v>33600</v>
      </c>
      <c r="L12" s="81"/>
      <c r="M12" s="82">
        <f t="shared" si="3"/>
        <v>67200</v>
      </c>
      <c r="N12" s="83"/>
      <c r="O12" s="84">
        <f t="shared" si="4"/>
        <v>0.18040268456375838</v>
      </c>
      <c r="P12" s="18"/>
      <c r="Q12" s="140"/>
      <c r="S12" s="148"/>
      <c r="T12" s="3"/>
      <c r="U12" s="35"/>
      <c r="V12" s="53"/>
    </row>
    <row r="13" spans="1:26" ht="14.25" customHeight="1">
      <c r="A13" s="97">
        <v>2</v>
      </c>
      <c r="B13" s="98">
        <v>1</v>
      </c>
      <c r="C13" s="100">
        <v>2</v>
      </c>
      <c r="D13" s="99"/>
      <c r="E13" s="58">
        <f t="shared" si="0"/>
        <v>33.333333333333336</v>
      </c>
      <c r="F13" s="75"/>
      <c r="G13" s="58">
        <v>6</v>
      </c>
      <c r="H13" s="59"/>
      <c r="I13" s="60">
        <f t="shared" si="1"/>
        <v>900</v>
      </c>
      <c r="J13" s="60"/>
      <c r="K13" s="61">
        <f t="shared" si="2"/>
        <v>18000</v>
      </c>
      <c r="L13" s="81"/>
      <c r="M13" s="82">
        <f t="shared" si="3"/>
        <v>36000</v>
      </c>
      <c r="N13" s="83"/>
      <c r="O13" s="84">
        <f t="shared" si="4"/>
        <v>9.6644295302013419E-2</v>
      </c>
      <c r="P13" s="18"/>
      <c r="Q13" s="140"/>
      <c r="S13" s="148"/>
      <c r="T13" s="3"/>
      <c r="U13" s="35"/>
      <c r="V13" s="53"/>
    </row>
    <row r="14" spans="1:26" ht="14.25" customHeight="1">
      <c r="A14" s="161" t="s">
        <v>41</v>
      </c>
      <c r="B14" s="119">
        <v>1</v>
      </c>
      <c r="C14" s="120">
        <v>4</v>
      </c>
      <c r="D14" s="121"/>
      <c r="E14" s="122">
        <f t="shared" si="0"/>
        <v>76.92307692307692</v>
      </c>
      <c r="F14" s="123"/>
      <c r="G14" s="122">
        <v>2.6</v>
      </c>
      <c r="H14" s="124"/>
      <c r="I14" s="125">
        <f t="shared" si="1"/>
        <v>390</v>
      </c>
      <c r="J14" s="125"/>
      <c r="K14" s="126">
        <f t="shared" si="2"/>
        <v>7800</v>
      </c>
      <c r="L14" s="127"/>
      <c r="M14" s="128">
        <f t="shared" si="3"/>
        <v>31200</v>
      </c>
      <c r="N14" s="129"/>
      <c r="O14" s="130">
        <f t="shared" si="4"/>
        <v>8.3758389261744962E-2</v>
      </c>
      <c r="P14" s="131"/>
      <c r="Q14" s="124"/>
      <c r="R14" s="145"/>
      <c r="S14" s="148"/>
      <c r="T14" s="3"/>
      <c r="U14" s="35"/>
      <c r="V14" s="53"/>
    </row>
    <row r="15" spans="1:26" ht="14.25" customHeight="1">
      <c r="A15" s="118">
        <v>4</v>
      </c>
      <c r="B15" s="119">
        <v>1</v>
      </c>
      <c r="C15" s="120">
        <v>4</v>
      </c>
      <c r="D15" s="121"/>
      <c r="E15" s="122">
        <f t="shared" si="0"/>
        <v>250</v>
      </c>
      <c r="F15" s="123"/>
      <c r="G15" s="122">
        <v>0.8</v>
      </c>
      <c r="H15" s="124"/>
      <c r="I15" s="125">
        <f t="shared" si="1"/>
        <v>120</v>
      </c>
      <c r="J15" s="125"/>
      <c r="K15" s="126">
        <f t="shared" si="2"/>
        <v>2400</v>
      </c>
      <c r="L15" s="127"/>
      <c r="M15" s="128">
        <f t="shared" si="3"/>
        <v>9600</v>
      </c>
      <c r="N15" s="129"/>
      <c r="O15" s="130">
        <f t="shared" si="4"/>
        <v>2.5771812080536912E-2</v>
      </c>
      <c r="P15" s="131"/>
      <c r="Q15" s="124"/>
      <c r="R15" s="145"/>
      <c r="S15" s="148"/>
      <c r="T15" s="3"/>
      <c r="U15" s="35"/>
      <c r="V15" s="53"/>
    </row>
    <row r="16" spans="1:26" s="108" customFormat="1" ht="14.25" customHeight="1">
      <c r="A16" s="160" t="s">
        <v>42</v>
      </c>
      <c r="B16" s="98">
        <v>1</v>
      </c>
      <c r="C16" s="100">
        <v>10</v>
      </c>
      <c r="D16" s="99"/>
      <c r="E16" s="58">
        <f t="shared" si="0"/>
        <v>333.33333333333331</v>
      </c>
      <c r="F16" s="75"/>
      <c r="G16" s="58">
        <v>0.6</v>
      </c>
      <c r="H16" s="59"/>
      <c r="I16" s="60">
        <f t="shared" si="1"/>
        <v>90</v>
      </c>
      <c r="J16" s="60"/>
      <c r="K16" s="61">
        <f t="shared" si="2"/>
        <v>1800</v>
      </c>
      <c r="L16" s="81"/>
      <c r="M16" s="82">
        <f t="shared" si="3"/>
        <v>18000</v>
      </c>
      <c r="N16" s="83"/>
      <c r="O16" s="84">
        <f t="shared" si="4"/>
        <v>4.832214765100671E-2</v>
      </c>
      <c r="P16" s="163"/>
      <c r="Q16" s="59"/>
      <c r="R16" s="164"/>
      <c r="S16" s="165"/>
      <c r="T16" s="70"/>
      <c r="U16" s="151"/>
      <c r="V16" s="166"/>
    </row>
    <row r="17" spans="1:22" s="108" customFormat="1" ht="14.25" customHeight="1">
      <c r="A17" s="97">
        <v>10</v>
      </c>
      <c r="B17" s="98">
        <v>1</v>
      </c>
      <c r="C17" s="100">
        <v>10</v>
      </c>
      <c r="D17" s="99"/>
      <c r="E17" s="58">
        <f t="shared" si="0"/>
        <v>333.33333333333331</v>
      </c>
      <c r="F17" s="75"/>
      <c r="G17" s="58">
        <v>0.6</v>
      </c>
      <c r="H17" s="59"/>
      <c r="I17" s="60">
        <f t="shared" si="1"/>
        <v>90</v>
      </c>
      <c r="J17" s="60"/>
      <c r="K17" s="61">
        <f t="shared" si="2"/>
        <v>1800</v>
      </c>
      <c r="L17" s="81"/>
      <c r="M17" s="82">
        <f t="shared" si="3"/>
        <v>18000</v>
      </c>
      <c r="N17" s="83"/>
      <c r="O17" s="84">
        <f t="shared" si="4"/>
        <v>4.832214765100671E-2</v>
      </c>
      <c r="P17" s="163"/>
      <c r="Q17" s="59"/>
      <c r="R17" s="164"/>
      <c r="S17" s="165"/>
      <c r="T17" s="70"/>
      <c r="U17" s="151"/>
      <c r="V17" s="166"/>
    </row>
    <row r="18" spans="1:22" ht="14.25" customHeight="1">
      <c r="A18" s="118">
        <v>25</v>
      </c>
      <c r="B18" s="119">
        <v>1</v>
      </c>
      <c r="C18" s="120">
        <v>25</v>
      </c>
      <c r="D18" s="121"/>
      <c r="E18" s="122">
        <f t="shared" si="0"/>
        <v>200</v>
      </c>
      <c r="F18" s="123"/>
      <c r="G18" s="122">
        <v>1</v>
      </c>
      <c r="H18" s="124"/>
      <c r="I18" s="125">
        <f t="shared" si="1"/>
        <v>150</v>
      </c>
      <c r="J18" s="125"/>
      <c r="K18" s="126">
        <f t="shared" si="2"/>
        <v>3000</v>
      </c>
      <c r="L18" s="127"/>
      <c r="M18" s="128">
        <f t="shared" si="3"/>
        <v>75000</v>
      </c>
      <c r="N18" s="129"/>
      <c r="O18" s="130">
        <f t="shared" si="4"/>
        <v>0.20134228187919462</v>
      </c>
      <c r="P18" s="131"/>
      <c r="Q18" s="124"/>
      <c r="R18" s="145"/>
      <c r="S18" s="148"/>
      <c r="T18" s="3"/>
      <c r="U18" s="35"/>
      <c r="V18" s="53"/>
    </row>
    <row r="19" spans="1:22" s="108" customFormat="1" ht="14.25" customHeight="1">
      <c r="A19" s="97">
        <v>40</v>
      </c>
      <c r="B19" s="98">
        <v>1</v>
      </c>
      <c r="C19" s="100">
        <v>40</v>
      </c>
      <c r="D19" s="99"/>
      <c r="E19" s="58">
        <f t="shared" si="0"/>
        <v>3000</v>
      </c>
      <c r="F19" s="75"/>
      <c r="G19" s="58" t="s">
        <v>0</v>
      </c>
      <c r="H19" s="59"/>
      <c r="I19" s="60">
        <v>10</v>
      </c>
      <c r="J19" s="60"/>
      <c r="K19" s="61">
        <f t="shared" si="2"/>
        <v>200</v>
      </c>
      <c r="L19" s="81"/>
      <c r="M19" s="82">
        <f t="shared" si="3"/>
        <v>8000</v>
      </c>
      <c r="N19" s="83"/>
      <c r="O19" s="84">
        <f t="shared" si="4"/>
        <v>2.1476510067114093E-2</v>
      </c>
      <c r="P19" s="163"/>
      <c r="Q19" s="59"/>
      <c r="R19" s="164" t="s">
        <v>24</v>
      </c>
      <c r="S19" s="165"/>
      <c r="T19" s="70"/>
      <c r="U19" s="151"/>
      <c r="V19" s="166"/>
    </row>
    <row r="20" spans="1:22" s="108" customFormat="1" ht="14.25" customHeight="1">
      <c r="A20" s="160" t="s">
        <v>43</v>
      </c>
      <c r="B20" s="98">
        <v>1</v>
      </c>
      <c r="C20" s="100">
        <v>40</v>
      </c>
      <c r="D20" s="99"/>
      <c r="E20" s="58">
        <f t="shared" si="0"/>
        <v>1000</v>
      </c>
      <c r="F20" s="75"/>
      <c r="G20" s="58" t="s">
        <v>0</v>
      </c>
      <c r="H20" s="59"/>
      <c r="I20" s="60">
        <v>30</v>
      </c>
      <c r="J20" s="60"/>
      <c r="K20" s="61">
        <f t="shared" si="2"/>
        <v>600</v>
      </c>
      <c r="L20" s="81"/>
      <c r="M20" s="82">
        <f t="shared" si="3"/>
        <v>24000</v>
      </c>
      <c r="N20" s="83"/>
      <c r="O20" s="84">
        <f t="shared" si="4"/>
        <v>6.4429530201342289E-2</v>
      </c>
      <c r="P20" s="163"/>
      <c r="Q20" s="75"/>
      <c r="R20" s="164">
        <f>SUM(O11:O20)</f>
        <v>0.94765100671140945</v>
      </c>
      <c r="S20" s="165"/>
      <c r="T20" s="70"/>
      <c r="U20" s="151"/>
      <c r="V20" s="166"/>
    </row>
    <row r="21" spans="1:22" ht="14.25" customHeight="1" thickBot="1">
      <c r="A21" s="167">
        <v>1500</v>
      </c>
      <c r="B21" s="168">
        <v>1</v>
      </c>
      <c r="C21" s="169">
        <v>1500</v>
      </c>
      <c r="D21" s="170"/>
      <c r="E21" s="171">
        <f t="shared" si="0"/>
        <v>50000</v>
      </c>
      <c r="F21" s="172"/>
      <c r="G21" s="171" t="s">
        <v>0</v>
      </c>
      <c r="H21" s="173"/>
      <c r="I21" s="174" t="s">
        <v>0</v>
      </c>
      <c r="J21" s="174"/>
      <c r="K21" s="175">
        <v>12</v>
      </c>
      <c r="L21" s="176" t="s">
        <v>30</v>
      </c>
      <c r="M21" s="177">
        <f t="shared" si="3"/>
        <v>18000</v>
      </c>
      <c r="N21" s="178"/>
      <c r="O21" s="179">
        <f t="shared" si="4"/>
        <v>4.832214765100671E-2</v>
      </c>
      <c r="P21" s="180"/>
      <c r="Q21" s="172" t="s">
        <v>32</v>
      </c>
      <c r="R21" s="181">
        <f>SUM(O21:O21)</f>
        <v>4.832214765100671E-2</v>
      </c>
      <c r="S21" s="148"/>
      <c r="T21" s="3"/>
      <c r="U21" s="35"/>
      <c r="V21" s="53"/>
    </row>
    <row r="22" spans="1:22" ht="14.25" customHeight="1" thickTop="1">
      <c r="A22" s="48"/>
      <c r="B22" s="26"/>
      <c r="C22" s="75" t="s">
        <v>15</v>
      </c>
      <c r="D22" s="70"/>
      <c r="E22" s="92">
        <f t="shared" si="0"/>
        <v>4.4374759636718633</v>
      </c>
      <c r="F22" s="75"/>
      <c r="G22" s="58">
        <f>SUM(G11:G21)</f>
        <v>44.800000000000004</v>
      </c>
      <c r="H22" s="61"/>
      <c r="I22" s="60">
        <f>SUM(I11:I21)</f>
        <v>6760</v>
      </c>
      <c r="J22" s="60"/>
      <c r="K22" s="61">
        <f>SUM(K11:K21)</f>
        <v>135212</v>
      </c>
      <c r="L22" s="81"/>
      <c r="M22" s="82">
        <f>SUM(M11:M21)</f>
        <v>371000</v>
      </c>
      <c r="N22" s="83"/>
      <c r="O22" s="84">
        <f>SUM(O11:O21)</f>
        <v>0.99597315436241618</v>
      </c>
      <c r="P22" s="18" t="s">
        <v>16</v>
      </c>
      <c r="Q22" s="3"/>
      <c r="R22" s="147">
        <f>R20+R21</f>
        <v>0.99597315436241618</v>
      </c>
      <c r="S22" s="3"/>
      <c r="T22" s="3"/>
      <c r="U22" s="35"/>
    </row>
    <row r="23" spans="1:22" ht="14.25" customHeight="1" thickBot="1">
      <c r="A23" s="114" t="s">
        <v>35</v>
      </c>
      <c r="B23" s="115"/>
      <c r="C23" s="85">
        <f>C21</f>
        <v>1500</v>
      </c>
      <c r="D23" s="116"/>
      <c r="E23" s="62">
        <f t="shared" si="0"/>
        <v>600000</v>
      </c>
      <c r="F23" s="86"/>
      <c r="G23" s="62" t="s">
        <v>0</v>
      </c>
      <c r="H23" s="87"/>
      <c r="I23" s="63" t="s">
        <v>0</v>
      </c>
      <c r="J23" s="63"/>
      <c r="K23" s="87">
        <v>1</v>
      </c>
      <c r="L23" s="88"/>
      <c r="M23" s="89">
        <f t="shared" ref="M23" si="5">K23*C23</f>
        <v>1500</v>
      </c>
      <c r="N23" s="90"/>
      <c r="O23" s="91">
        <f t="shared" ref="O23" si="6">(M23/$K$6)</f>
        <v>4.0268456375838931E-3</v>
      </c>
      <c r="P23" s="19"/>
      <c r="Q23" s="117"/>
      <c r="R23" s="146">
        <f>O23</f>
        <v>4.0268456375838931E-3</v>
      </c>
      <c r="S23" s="3"/>
      <c r="T23" s="3"/>
      <c r="U23" s="35"/>
    </row>
    <row r="24" spans="1:22" ht="14.25" customHeight="1" thickTop="1">
      <c r="A24" s="48"/>
      <c r="B24" s="26"/>
      <c r="C24" s="75" t="s">
        <v>15</v>
      </c>
      <c r="D24" s="70"/>
      <c r="E24" s="92">
        <f t="shared" si="0"/>
        <v>4.4374431452597012</v>
      </c>
      <c r="F24" s="75"/>
      <c r="G24" s="58">
        <f>SUM(G22:G23)</f>
        <v>44.800000000000004</v>
      </c>
      <c r="H24" s="61"/>
      <c r="I24" s="60">
        <f>SUM(I22:I23)</f>
        <v>6760</v>
      </c>
      <c r="J24" s="60"/>
      <c r="K24" s="61">
        <f>SUM(K22:K23)</f>
        <v>135213</v>
      </c>
      <c r="L24" s="81"/>
      <c r="M24" s="82">
        <f>SUM(M22:M23)</f>
        <v>372500</v>
      </c>
      <c r="N24" s="83"/>
      <c r="O24" s="84">
        <f>SUM(O22:O23)</f>
        <v>1</v>
      </c>
      <c r="P24" s="18"/>
      <c r="Q24" s="3"/>
      <c r="R24" s="147">
        <f>SUM(R22:R23)</f>
        <v>1</v>
      </c>
      <c r="S24" s="3"/>
      <c r="T24" s="3"/>
      <c r="U24" s="35"/>
    </row>
    <row r="25" spans="1:22" s="52" customFormat="1" ht="14.25" customHeight="1">
      <c r="A25" s="48"/>
      <c r="B25" s="33"/>
      <c r="C25" s="36"/>
      <c r="D25" s="20"/>
      <c r="E25" s="37"/>
      <c r="F25" s="36"/>
      <c r="G25" s="37"/>
      <c r="H25" s="38"/>
      <c r="I25" s="39"/>
      <c r="J25" s="39"/>
      <c r="K25" s="39"/>
      <c r="L25" s="40"/>
      <c r="M25" s="41"/>
      <c r="N25" s="42"/>
      <c r="O25" s="43"/>
      <c r="P25" s="43"/>
      <c r="Q25" s="20"/>
      <c r="R25" s="20"/>
      <c r="S25" s="20"/>
      <c r="T25" s="20"/>
      <c r="U25" s="44"/>
    </row>
    <row r="26" spans="1:22" s="52" customFormat="1" ht="14.25" customHeight="1">
      <c r="A26" s="162" t="s">
        <v>39</v>
      </c>
      <c r="B26" s="33"/>
      <c r="C26" s="36"/>
      <c r="D26" s="20"/>
      <c r="E26" s="188" t="s">
        <v>31</v>
      </c>
      <c r="F26" s="189"/>
      <c r="G26" s="189"/>
      <c r="H26" s="189"/>
      <c r="I26" s="189"/>
      <c r="J26" s="189"/>
      <c r="K26" s="190"/>
      <c r="L26" s="39"/>
      <c r="M26" s="39"/>
      <c r="N26" s="42"/>
      <c r="O26" s="43"/>
      <c r="P26" s="43"/>
      <c r="Q26" s="20"/>
      <c r="R26" s="20"/>
      <c r="S26" s="20"/>
      <c r="T26" s="20"/>
      <c r="U26" s="44"/>
    </row>
    <row r="27" spans="1:22" s="52" customFormat="1" ht="14.25" customHeight="1">
      <c r="A27" s="48"/>
      <c r="B27" s="33"/>
      <c r="C27" s="36"/>
      <c r="D27" s="20"/>
      <c r="E27" s="64">
        <v>1</v>
      </c>
      <c r="F27" s="3" t="s">
        <v>17</v>
      </c>
      <c r="G27" s="32">
        <f>$A$6/SUM(K11)</f>
        <v>9.0909090909090917</v>
      </c>
      <c r="H27" s="11"/>
      <c r="I27" s="106">
        <v>10</v>
      </c>
      <c r="J27" s="3" t="s">
        <v>17</v>
      </c>
      <c r="K27" s="65">
        <f>$A$6/SUM(K16:K17)</f>
        <v>166.66666666666666</v>
      </c>
      <c r="L27" s="5"/>
      <c r="M27" s="7"/>
      <c r="N27" s="42"/>
      <c r="O27" s="43"/>
      <c r="P27" s="43"/>
      <c r="Q27" s="20"/>
      <c r="R27" s="20"/>
      <c r="S27" s="20"/>
      <c r="T27" s="20"/>
      <c r="U27" s="44"/>
    </row>
    <row r="28" spans="1:22" s="52" customFormat="1" ht="14.25" customHeight="1">
      <c r="A28" s="48"/>
      <c r="B28" s="33"/>
      <c r="C28" s="36"/>
      <c r="D28" s="20"/>
      <c r="E28" s="64">
        <v>2</v>
      </c>
      <c r="F28" s="3" t="s">
        <v>17</v>
      </c>
      <c r="G28" s="32">
        <f>$A$6/SUM(K12:K13)</f>
        <v>11.627906976744185</v>
      </c>
      <c r="H28" s="11"/>
      <c r="I28" s="31">
        <v>25</v>
      </c>
      <c r="J28" s="3" t="s">
        <v>17</v>
      </c>
      <c r="K28" s="65">
        <f>$A$6/SUM(K18:K18)</f>
        <v>200</v>
      </c>
      <c r="L28" s="5"/>
      <c r="M28" s="7"/>
      <c r="N28" s="42"/>
      <c r="O28" s="43"/>
      <c r="P28" s="43"/>
      <c r="Q28" s="20"/>
      <c r="R28" s="20"/>
      <c r="S28" s="20"/>
      <c r="T28" s="20"/>
      <c r="U28" s="44"/>
    </row>
    <row r="29" spans="1:22" s="52" customFormat="1" ht="14.25" customHeight="1">
      <c r="A29" s="54"/>
      <c r="B29" s="33"/>
      <c r="C29" s="36"/>
      <c r="D29" s="20"/>
      <c r="E29" s="64">
        <v>4</v>
      </c>
      <c r="F29" s="3" t="s">
        <v>17</v>
      </c>
      <c r="G29" s="32">
        <f>$A$6/SUM(K14:K15)</f>
        <v>58.823529411764703</v>
      </c>
      <c r="H29" s="11"/>
      <c r="I29" s="31">
        <v>40</v>
      </c>
      <c r="J29" s="3" t="s">
        <v>17</v>
      </c>
      <c r="K29" s="65">
        <f>$A$6/SUM(K19:K20)</f>
        <v>750</v>
      </c>
      <c r="L29" s="5"/>
      <c r="M29" s="7"/>
      <c r="N29" s="42"/>
      <c r="O29" s="43"/>
      <c r="P29" s="43"/>
      <c r="Q29" s="20"/>
      <c r="R29" s="20"/>
      <c r="S29" s="20"/>
      <c r="T29" s="20"/>
      <c r="U29" s="44"/>
    </row>
    <row r="30" spans="1:22" s="52" customFormat="1" ht="14.25" customHeight="1">
      <c r="A30" s="54"/>
      <c r="B30" s="33"/>
      <c r="C30" s="36"/>
      <c r="D30" s="20"/>
      <c r="E30" s="103"/>
      <c r="F30" s="13"/>
      <c r="G30" s="104"/>
      <c r="H30" s="105"/>
      <c r="I30" s="107">
        <v>1500</v>
      </c>
      <c r="J30" s="13" t="s">
        <v>17</v>
      </c>
      <c r="K30" s="66">
        <f>$A$6/SUM(K21)</f>
        <v>50000</v>
      </c>
      <c r="L30" s="5"/>
      <c r="M30" s="7"/>
      <c r="N30" s="42"/>
      <c r="O30" s="43"/>
      <c r="P30" s="43"/>
      <c r="Q30" s="20"/>
      <c r="R30" s="20"/>
      <c r="S30" s="20"/>
      <c r="T30" s="20"/>
      <c r="U30" s="44"/>
    </row>
    <row r="31" spans="1:22" s="52" customFormat="1" ht="14.25" customHeight="1">
      <c r="A31" s="54"/>
      <c r="B31" s="33"/>
      <c r="C31" s="36"/>
      <c r="D31" s="20"/>
      <c r="E31" s="31"/>
      <c r="F31" s="11"/>
      <c r="G31" s="32"/>
      <c r="H31" s="36"/>
      <c r="I31" s="31"/>
      <c r="J31" s="5"/>
      <c r="K31" s="7"/>
      <c r="L31" s="39"/>
      <c r="M31" s="39"/>
      <c r="N31" s="42"/>
      <c r="O31" s="43"/>
      <c r="P31" s="43"/>
      <c r="Q31" s="20"/>
      <c r="R31" s="20"/>
      <c r="S31" s="20"/>
      <c r="T31" s="20"/>
      <c r="U31" s="44"/>
    </row>
    <row r="32" spans="1:22" ht="14.25" customHeight="1">
      <c r="A32" s="96" t="s">
        <v>18</v>
      </c>
      <c r="B32" s="28" t="s">
        <v>37</v>
      </c>
      <c r="C32" s="3"/>
      <c r="D32" s="3"/>
      <c r="E32" s="14"/>
      <c r="F32" s="10"/>
      <c r="G32" s="21"/>
      <c r="H32" s="11"/>
      <c r="I32" s="5"/>
      <c r="J32" s="5"/>
      <c r="K32" s="5"/>
      <c r="L32" s="15"/>
      <c r="M32" s="16"/>
      <c r="N32" s="17"/>
      <c r="O32" s="18"/>
      <c r="P32" s="18"/>
      <c r="Q32" s="3"/>
      <c r="S32" s="3"/>
      <c r="T32" s="3"/>
      <c r="U32" s="35"/>
    </row>
    <row r="33" spans="1:27" ht="14.25" customHeight="1">
      <c r="A33" s="96" t="s">
        <v>30</v>
      </c>
      <c r="B33" s="28" t="s">
        <v>34</v>
      </c>
      <c r="C33" s="3"/>
      <c r="D33" s="3"/>
      <c r="E33" s="14"/>
      <c r="F33" s="10"/>
      <c r="G33" s="22"/>
      <c r="H33" s="11"/>
      <c r="I33" s="5"/>
      <c r="J33" s="5"/>
      <c r="K33" s="15"/>
      <c r="L33" s="15"/>
      <c r="M33" s="5"/>
      <c r="N33" s="17"/>
      <c r="O33" s="23"/>
      <c r="P33" s="23"/>
      <c r="Q33" s="3"/>
      <c r="S33" s="3"/>
      <c r="T33" s="3"/>
      <c r="U33" s="35"/>
    </row>
    <row r="34" spans="1:27" ht="14.25" customHeight="1">
      <c r="A34" s="96" t="s">
        <v>16</v>
      </c>
      <c r="B34" s="28" t="s">
        <v>19</v>
      </c>
      <c r="C34" s="3"/>
      <c r="D34" s="3"/>
      <c r="E34" s="14"/>
      <c r="F34" s="10"/>
      <c r="G34" s="22"/>
      <c r="H34" s="11"/>
      <c r="I34" s="5"/>
      <c r="J34" s="5"/>
      <c r="K34" s="15"/>
      <c r="L34" s="15"/>
      <c r="M34" s="5"/>
      <c r="N34" s="17"/>
      <c r="O34" s="23"/>
      <c r="P34" s="23"/>
      <c r="Q34" s="3"/>
      <c r="S34" s="3"/>
      <c r="T34" s="3"/>
      <c r="U34" s="35"/>
    </row>
    <row r="35" spans="1:27" ht="14.25" customHeight="1">
      <c r="A35" s="48"/>
      <c r="B35" s="26"/>
      <c r="C35" s="3"/>
      <c r="D35" s="3"/>
      <c r="E35" s="3"/>
      <c r="F35" s="24"/>
      <c r="G35" s="3"/>
      <c r="H35" s="3"/>
      <c r="I35" s="3"/>
      <c r="J35" s="24"/>
      <c r="K35" s="3"/>
      <c r="L35" s="3"/>
      <c r="M35" s="3"/>
      <c r="N35" s="24"/>
      <c r="O35" s="3"/>
      <c r="P35" s="3"/>
      <c r="Q35" s="3"/>
      <c r="S35" s="3"/>
      <c r="T35" s="3"/>
      <c r="U35" s="35"/>
      <c r="Y35" s="14"/>
    </row>
    <row r="36" spans="1:27" ht="14.25" customHeight="1">
      <c r="A36" s="133"/>
      <c r="B36" s="134"/>
      <c r="C36" s="78" t="s">
        <v>8</v>
      </c>
      <c r="D36" s="79"/>
      <c r="E36" s="79"/>
      <c r="F36" s="78" t="s">
        <v>20</v>
      </c>
      <c r="G36" s="79"/>
      <c r="H36" s="79"/>
      <c r="I36" s="79"/>
      <c r="J36" s="78" t="s">
        <v>21</v>
      </c>
      <c r="K36" s="79"/>
      <c r="L36" s="79"/>
      <c r="M36" s="79"/>
      <c r="N36" s="78" t="s">
        <v>22</v>
      </c>
      <c r="O36" s="79"/>
      <c r="P36" s="79"/>
      <c r="Q36" s="78" t="s">
        <v>23</v>
      </c>
      <c r="R36" s="70"/>
      <c r="S36" s="70"/>
      <c r="T36" s="59" t="s">
        <v>36</v>
      </c>
      <c r="U36" s="151"/>
      <c r="V36" s="70"/>
      <c r="Y36" s="14"/>
    </row>
    <row r="37" spans="1:27" ht="12.75" customHeight="1">
      <c r="A37" s="97">
        <f>A11</f>
        <v>1</v>
      </c>
      <c r="B37" s="98"/>
      <c r="C37" s="68">
        <f>C11</f>
        <v>1</v>
      </c>
      <c r="D37" s="70"/>
      <c r="E37" s="70">
        <v>22</v>
      </c>
      <c r="F37" s="59" t="s">
        <v>17</v>
      </c>
      <c r="G37" s="99">
        <f t="shared" ref="G37:G44" si="7">E37*C37</f>
        <v>22</v>
      </c>
      <c r="H37" s="70"/>
      <c r="I37" s="70">
        <v>22</v>
      </c>
      <c r="J37" s="59" t="s">
        <v>17</v>
      </c>
      <c r="K37" s="99">
        <f t="shared" ref="K37:K44" si="8">I37*C37</f>
        <v>22</v>
      </c>
      <c r="L37" s="70"/>
      <c r="M37" s="70">
        <v>22</v>
      </c>
      <c r="N37" s="59" t="s">
        <v>17</v>
      </c>
      <c r="O37" s="99">
        <f t="shared" ref="O37:O44" si="9">M37*C37</f>
        <v>22</v>
      </c>
      <c r="P37" s="81">
        <v>22</v>
      </c>
      <c r="Q37" s="59" t="s">
        <v>17</v>
      </c>
      <c r="R37" s="142">
        <f t="shared" ref="R37:R44" si="10">P37*C37</f>
        <v>22</v>
      </c>
      <c r="S37" s="143">
        <v>22</v>
      </c>
      <c r="T37" s="144" t="s">
        <v>17</v>
      </c>
      <c r="U37" s="152">
        <f>S37*C37</f>
        <v>22</v>
      </c>
      <c r="V37" s="3"/>
      <c r="X37" s="109">
        <f>((M37+I37+E37+P37+S37)*($I$9/$G$9))/5</f>
        <v>3300</v>
      </c>
      <c r="Y37" s="109">
        <f>I11</f>
        <v>3300</v>
      </c>
      <c r="Z37" s="132"/>
      <c r="AA37" s="110">
        <f t="shared" ref="AA37:AA44" si="11">X37-Y37</f>
        <v>0</v>
      </c>
    </row>
    <row r="38" spans="1:27" ht="12.75" customHeight="1">
      <c r="A38" s="97" t="str">
        <f>A12</f>
        <v>$1 (POT OF GOLD)</v>
      </c>
      <c r="B38" s="98"/>
      <c r="C38" s="68">
        <f>C12</f>
        <v>2</v>
      </c>
      <c r="D38" s="70"/>
      <c r="E38" s="70">
        <v>9</v>
      </c>
      <c r="F38" s="59" t="s">
        <v>17</v>
      </c>
      <c r="G38" s="99">
        <f t="shared" si="7"/>
        <v>18</v>
      </c>
      <c r="H38" s="70"/>
      <c r="I38" s="70">
        <v>12</v>
      </c>
      <c r="J38" s="59" t="s">
        <v>17</v>
      </c>
      <c r="K38" s="99">
        <f t="shared" si="8"/>
        <v>24</v>
      </c>
      <c r="L38" s="70"/>
      <c r="M38" s="70">
        <v>10</v>
      </c>
      <c r="N38" s="59" t="s">
        <v>17</v>
      </c>
      <c r="O38" s="99">
        <f t="shared" si="9"/>
        <v>20</v>
      </c>
      <c r="P38" s="81">
        <v>9</v>
      </c>
      <c r="Q38" s="59" t="s">
        <v>17</v>
      </c>
      <c r="R38" s="99">
        <f t="shared" si="10"/>
        <v>18</v>
      </c>
      <c r="S38" s="81">
        <v>16</v>
      </c>
      <c r="T38" s="59" t="s">
        <v>17</v>
      </c>
      <c r="U38" s="135">
        <f t="shared" ref="U38:U44" si="12">S38*C38</f>
        <v>32</v>
      </c>
      <c r="V38" s="3"/>
      <c r="X38" s="109">
        <f t="shared" ref="X38:X44" si="13">((M38+I38+E38+P38+S38)*($I$9/$G$9))/5</f>
        <v>1680</v>
      </c>
      <c r="Y38" s="109">
        <f>I12</f>
        <v>1680</v>
      </c>
      <c r="Z38" s="132"/>
      <c r="AA38" s="110">
        <f t="shared" si="11"/>
        <v>0</v>
      </c>
    </row>
    <row r="39" spans="1:27" ht="12.75" customHeight="1">
      <c r="A39" s="97">
        <f>A13</f>
        <v>2</v>
      </c>
      <c r="B39" s="98"/>
      <c r="C39" s="68">
        <f>C13</f>
        <v>2</v>
      </c>
      <c r="D39" s="70"/>
      <c r="E39" s="70">
        <v>7</v>
      </c>
      <c r="F39" s="59" t="s">
        <v>17</v>
      </c>
      <c r="G39" s="99">
        <f t="shared" si="7"/>
        <v>14</v>
      </c>
      <c r="H39" s="70"/>
      <c r="I39" s="70">
        <v>7</v>
      </c>
      <c r="J39" s="59" t="s">
        <v>17</v>
      </c>
      <c r="K39" s="99">
        <f t="shared" si="8"/>
        <v>14</v>
      </c>
      <c r="L39" s="70"/>
      <c r="M39" s="70">
        <v>7</v>
      </c>
      <c r="N39" s="59" t="s">
        <v>17</v>
      </c>
      <c r="O39" s="99">
        <f t="shared" si="9"/>
        <v>14</v>
      </c>
      <c r="P39" s="70">
        <v>8</v>
      </c>
      <c r="Q39" s="59" t="s">
        <v>17</v>
      </c>
      <c r="R39" s="99">
        <f t="shared" si="10"/>
        <v>16</v>
      </c>
      <c r="S39" s="70">
        <v>1</v>
      </c>
      <c r="T39" s="59" t="s">
        <v>17</v>
      </c>
      <c r="U39" s="135">
        <f t="shared" si="12"/>
        <v>2</v>
      </c>
      <c r="V39" s="3"/>
      <c r="X39" s="109">
        <f t="shared" si="13"/>
        <v>900</v>
      </c>
      <c r="Y39" s="109">
        <f>I13</f>
        <v>900</v>
      </c>
      <c r="Z39" s="132"/>
      <c r="AA39" s="110">
        <f t="shared" si="11"/>
        <v>0</v>
      </c>
    </row>
    <row r="40" spans="1:27" ht="12.75" customHeight="1">
      <c r="A40" s="97" t="str">
        <f>A14</f>
        <v>$2 (POT OF GOLD)</v>
      </c>
      <c r="B40" s="98"/>
      <c r="C40" s="68">
        <f>C14</f>
        <v>4</v>
      </c>
      <c r="D40" s="70"/>
      <c r="E40" s="70">
        <v>3</v>
      </c>
      <c r="F40" s="59" t="s">
        <v>17</v>
      </c>
      <c r="G40" s="99">
        <f t="shared" si="7"/>
        <v>12</v>
      </c>
      <c r="H40" s="70"/>
      <c r="I40" s="70">
        <v>2</v>
      </c>
      <c r="J40" s="59" t="s">
        <v>17</v>
      </c>
      <c r="K40" s="99">
        <f t="shared" si="8"/>
        <v>8</v>
      </c>
      <c r="L40" s="70"/>
      <c r="M40" s="70">
        <v>2</v>
      </c>
      <c r="N40" s="59" t="s">
        <v>17</v>
      </c>
      <c r="O40" s="99">
        <f t="shared" si="9"/>
        <v>8</v>
      </c>
      <c r="P40" s="70">
        <v>3</v>
      </c>
      <c r="Q40" s="59" t="s">
        <v>17</v>
      </c>
      <c r="R40" s="99">
        <f t="shared" si="10"/>
        <v>12</v>
      </c>
      <c r="S40" s="70">
        <v>3</v>
      </c>
      <c r="T40" s="59" t="s">
        <v>17</v>
      </c>
      <c r="U40" s="135">
        <f t="shared" si="12"/>
        <v>12</v>
      </c>
      <c r="V40" s="3"/>
      <c r="X40" s="109">
        <f t="shared" si="13"/>
        <v>390</v>
      </c>
      <c r="Y40" s="109">
        <f>I14</f>
        <v>390</v>
      </c>
      <c r="Z40" s="132"/>
      <c r="AA40" s="110">
        <f t="shared" si="11"/>
        <v>0</v>
      </c>
    </row>
    <row r="41" spans="1:27" ht="12.75" customHeight="1">
      <c r="A41" s="97">
        <f>A15</f>
        <v>4</v>
      </c>
      <c r="B41" s="98"/>
      <c r="C41" s="68">
        <f>C15</f>
        <v>4</v>
      </c>
      <c r="D41" s="70"/>
      <c r="E41" s="70">
        <v>1</v>
      </c>
      <c r="F41" s="59" t="s">
        <v>17</v>
      </c>
      <c r="G41" s="99">
        <f t="shared" si="7"/>
        <v>4</v>
      </c>
      <c r="H41" s="70"/>
      <c r="I41" s="70">
        <v>1</v>
      </c>
      <c r="J41" s="59" t="s">
        <v>17</v>
      </c>
      <c r="K41" s="99">
        <f t="shared" si="8"/>
        <v>4</v>
      </c>
      <c r="L41" s="70"/>
      <c r="M41" s="70">
        <v>0</v>
      </c>
      <c r="N41" s="59" t="s">
        <v>17</v>
      </c>
      <c r="O41" s="99">
        <f t="shared" si="9"/>
        <v>0</v>
      </c>
      <c r="P41" s="70">
        <v>1</v>
      </c>
      <c r="Q41" s="59" t="s">
        <v>17</v>
      </c>
      <c r="R41" s="99">
        <f t="shared" si="10"/>
        <v>4</v>
      </c>
      <c r="S41" s="70">
        <v>1</v>
      </c>
      <c r="T41" s="59" t="s">
        <v>17</v>
      </c>
      <c r="U41" s="135">
        <f t="shared" si="12"/>
        <v>4</v>
      </c>
      <c r="V41" s="3"/>
      <c r="X41" s="109">
        <f t="shared" si="13"/>
        <v>120</v>
      </c>
      <c r="Y41" s="109">
        <f>I15</f>
        <v>120</v>
      </c>
      <c r="Z41" s="108"/>
      <c r="AA41" s="110">
        <f t="shared" si="11"/>
        <v>0</v>
      </c>
    </row>
    <row r="42" spans="1:27" ht="12.75" customHeight="1">
      <c r="A42" s="97" t="str">
        <f>A16</f>
        <v>$5 (POT OF GOLD)</v>
      </c>
      <c r="B42" s="98"/>
      <c r="C42" s="68">
        <f>C16</f>
        <v>10</v>
      </c>
      <c r="D42" s="70"/>
      <c r="E42" s="70">
        <v>0</v>
      </c>
      <c r="F42" s="59" t="s">
        <v>17</v>
      </c>
      <c r="G42" s="99">
        <f t="shared" si="7"/>
        <v>0</v>
      </c>
      <c r="H42" s="70"/>
      <c r="I42" s="70">
        <v>1</v>
      </c>
      <c r="J42" s="59" t="s">
        <v>17</v>
      </c>
      <c r="K42" s="99">
        <f t="shared" si="8"/>
        <v>10</v>
      </c>
      <c r="L42" s="70"/>
      <c r="M42" s="70">
        <v>1</v>
      </c>
      <c r="N42" s="59" t="s">
        <v>17</v>
      </c>
      <c r="O42" s="99">
        <f t="shared" si="9"/>
        <v>10</v>
      </c>
      <c r="P42" s="70">
        <v>0</v>
      </c>
      <c r="Q42" s="59" t="s">
        <v>17</v>
      </c>
      <c r="R42" s="99">
        <f t="shared" si="10"/>
        <v>0</v>
      </c>
      <c r="S42" s="70">
        <v>1</v>
      </c>
      <c r="T42" s="59" t="s">
        <v>17</v>
      </c>
      <c r="U42" s="135">
        <f t="shared" si="12"/>
        <v>10</v>
      </c>
      <c r="V42" s="3"/>
      <c r="X42" s="109">
        <f t="shared" si="13"/>
        <v>90</v>
      </c>
      <c r="Y42" s="109">
        <f>I16</f>
        <v>90</v>
      </c>
      <c r="Z42" s="108"/>
      <c r="AA42" s="110">
        <f t="shared" si="11"/>
        <v>0</v>
      </c>
    </row>
    <row r="43" spans="1:27" ht="12.75" customHeight="1">
      <c r="A43" s="97">
        <f>A17</f>
        <v>10</v>
      </c>
      <c r="B43" s="98"/>
      <c r="C43" s="68">
        <f>C17</f>
        <v>10</v>
      </c>
      <c r="D43" s="70"/>
      <c r="E43" s="70">
        <v>1</v>
      </c>
      <c r="F43" s="59" t="s">
        <v>17</v>
      </c>
      <c r="G43" s="99">
        <f t="shared" si="7"/>
        <v>10</v>
      </c>
      <c r="H43" s="70"/>
      <c r="I43" s="70">
        <v>0</v>
      </c>
      <c r="J43" s="59" t="s">
        <v>17</v>
      </c>
      <c r="K43" s="99">
        <f t="shared" si="8"/>
        <v>0</v>
      </c>
      <c r="L43" s="70"/>
      <c r="M43" s="70">
        <v>1</v>
      </c>
      <c r="N43" s="59" t="s">
        <v>17</v>
      </c>
      <c r="O43" s="99">
        <f t="shared" si="9"/>
        <v>10</v>
      </c>
      <c r="P43" s="70">
        <v>1</v>
      </c>
      <c r="Q43" s="59" t="s">
        <v>17</v>
      </c>
      <c r="R43" s="99">
        <f t="shared" si="10"/>
        <v>10</v>
      </c>
      <c r="S43" s="70">
        <v>0</v>
      </c>
      <c r="T43" s="59" t="s">
        <v>17</v>
      </c>
      <c r="U43" s="135">
        <f t="shared" si="12"/>
        <v>0</v>
      </c>
      <c r="V43" s="3"/>
      <c r="X43" s="109">
        <f t="shared" si="13"/>
        <v>90</v>
      </c>
      <c r="Y43" s="109">
        <f>I17</f>
        <v>90</v>
      </c>
      <c r="Z43" s="108"/>
      <c r="AA43" s="110">
        <f t="shared" si="11"/>
        <v>0</v>
      </c>
    </row>
    <row r="44" spans="1:27" ht="12.75" customHeight="1">
      <c r="A44" s="136">
        <f t="shared" ref="A44" si="14">A18</f>
        <v>25</v>
      </c>
      <c r="B44" s="134"/>
      <c r="C44" s="137">
        <f t="shared" ref="C44" si="15">C18</f>
        <v>25</v>
      </c>
      <c r="D44" s="79"/>
      <c r="E44" s="79">
        <v>1</v>
      </c>
      <c r="F44" s="78" t="s">
        <v>17</v>
      </c>
      <c r="G44" s="138">
        <f t="shared" si="7"/>
        <v>25</v>
      </c>
      <c r="H44" s="79"/>
      <c r="I44" s="79">
        <v>1</v>
      </c>
      <c r="J44" s="78" t="s">
        <v>17</v>
      </c>
      <c r="K44" s="138">
        <f t="shared" si="8"/>
        <v>25</v>
      </c>
      <c r="L44" s="79"/>
      <c r="M44" s="79">
        <v>1</v>
      </c>
      <c r="N44" s="78" t="s">
        <v>17</v>
      </c>
      <c r="O44" s="138">
        <f t="shared" si="9"/>
        <v>25</v>
      </c>
      <c r="P44" s="79">
        <v>1</v>
      </c>
      <c r="Q44" s="78" t="s">
        <v>17</v>
      </c>
      <c r="R44" s="138">
        <f t="shared" si="10"/>
        <v>25</v>
      </c>
      <c r="S44" s="79">
        <v>1</v>
      </c>
      <c r="T44" s="78" t="s">
        <v>17</v>
      </c>
      <c r="U44" s="139">
        <f t="shared" si="12"/>
        <v>25</v>
      </c>
      <c r="V44" s="3"/>
      <c r="X44" s="109">
        <f t="shared" si="13"/>
        <v>150</v>
      </c>
      <c r="Y44" s="109">
        <f t="shared" ref="Y44" si="16">I18</f>
        <v>150</v>
      </c>
      <c r="Z44" s="108"/>
      <c r="AA44" s="110">
        <f t="shared" si="11"/>
        <v>0</v>
      </c>
    </row>
    <row r="45" spans="1:27" ht="12.75" customHeight="1">
      <c r="A45" s="111" t="s">
        <v>27</v>
      </c>
      <c r="B45" s="98"/>
      <c r="C45" s="68"/>
      <c r="D45" s="70"/>
      <c r="E45" s="70">
        <f>SUM(E37:E44)</f>
        <v>44</v>
      </c>
      <c r="F45" s="59"/>
      <c r="G45" s="112">
        <f>SUM(G37:G44)</f>
        <v>105</v>
      </c>
      <c r="H45" s="70"/>
      <c r="I45" s="70">
        <f>SUM(I37:I44)</f>
        <v>46</v>
      </c>
      <c r="J45" s="59"/>
      <c r="K45" s="112">
        <f>SUM(K37:K44)</f>
        <v>107</v>
      </c>
      <c r="L45" s="70"/>
      <c r="M45" s="81">
        <f>SUM(M37:M44)</f>
        <v>44</v>
      </c>
      <c r="N45" s="59"/>
      <c r="O45" s="112">
        <f>SUM(O37:O44)</f>
        <v>109</v>
      </c>
      <c r="P45" s="81">
        <f>SUM(P37:P44)</f>
        <v>45</v>
      </c>
      <c r="Q45" s="59"/>
      <c r="R45" s="112">
        <f>SUM(R37:R44)</f>
        <v>107</v>
      </c>
      <c r="S45" s="81">
        <f>SUM(S37:S44)</f>
        <v>45</v>
      </c>
      <c r="T45" s="59"/>
      <c r="U45" s="113">
        <f>SUM(U37:U44)</f>
        <v>107</v>
      </c>
      <c r="V45" s="3"/>
      <c r="X45" s="109"/>
      <c r="Y45" s="109"/>
      <c r="Z45" s="108"/>
      <c r="AA45" s="110"/>
    </row>
    <row r="46" spans="1:27" ht="12.75" customHeight="1" thickBot="1">
      <c r="A46" s="153"/>
      <c r="B46" s="154"/>
      <c r="C46" s="155"/>
      <c r="D46" s="156"/>
      <c r="E46" s="156"/>
      <c r="F46" s="157"/>
      <c r="G46" s="158"/>
      <c r="H46" s="156"/>
      <c r="I46" s="156"/>
      <c r="J46" s="157"/>
      <c r="K46" s="158"/>
      <c r="L46" s="156"/>
      <c r="M46" s="159"/>
      <c r="N46" s="157"/>
      <c r="O46" s="158"/>
      <c r="P46" s="159"/>
      <c r="Q46" s="157"/>
      <c r="R46" s="158"/>
      <c r="S46" s="34"/>
      <c r="T46" s="34"/>
      <c r="U46" s="45"/>
      <c r="V46" s="3"/>
      <c r="Y46" s="109"/>
      <c r="Z46" s="108"/>
      <c r="AA46" s="110"/>
    </row>
    <row r="47" spans="1:27" ht="12.75" customHeight="1">
      <c r="A47" s="141"/>
      <c r="B47" s="26"/>
      <c r="C47" s="6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X47" s="67">
        <f>SUM(G45+K45+O45+R45)/4</f>
        <v>107</v>
      </c>
      <c r="Y47" s="55"/>
      <c r="AA47" s="56"/>
    </row>
    <row r="48" spans="1:27" ht="12.75" customHeight="1">
      <c r="A48" s="141"/>
      <c r="B48" s="26"/>
      <c r="C48" s="6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S48" s="55"/>
      <c r="V48" s="56"/>
    </row>
    <row r="49" spans="1:22" ht="12.75" customHeight="1">
      <c r="A49" s="141"/>
      <c r="B49" s="26"/>
      <c r="C49" s="6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S49" s="55"/>
      <c r="T49" s="55"/>
      <c r="V49" s="56"/>
    </row>
    <row r="50" spans="1:22" ht="12.75" customHeight="1">
      <c r="A50" s="95"/>
      <c r="B50" s="26"/>
      <c r="C50" s="6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S50" s="55"/>
      <c r="T50" s="55"/>
      <c r="V50" s="56"/>
    </row>
    <row r="51" spans="1:22" ht="14.25" customHeight="1">
      <c r="A51" s="3"/>
      <c r="B51" s="26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25"/>
      <c r="Q51" s="3"/>
      <c r="S51" s="3"/>
    </row>
    <row r="52" spans="1:22" ht="14.25" customHeight="1">
      <c r="A52" s="3"/>
      <c r="B52" s="26"/>
      <c r="C52" s="3"/>
      <c r="D52" s="3"/>
      <c r="E52" s="3"/>
      <c r="F52" s="3"/>
      <c r="G52" s="3"/>
      <c r="H52" s="3"/>
      <c r="I52" s="3"/>
      <c r="P52" s="29"/>
      <c r="Q52" s="3"/>
      <c r="S52" s="3"/>
    </row>
    <row r="53" spans="1:22" ht="14.25" customHeight="1">
      <c r="A53" s="9"/>
      <c r="B53" s="26"/>
      <c r="C53" s="3"/>
      <c r="D53" s="3"/>
      <c r="E53" s="3"/>
      <c r="F53" s="9"/>
      <c r="G53" s="3"/>
      <c r="H53" s="3"/>
      <c r="I53" s="4"/>
      <c r="P53" s="3"/>
      <c r="Q53" s="3"/>
      <c r="S53" s="3"/>
    </row>
    <row r="54" spans="1:22" ht="14.25" customHeight="1">
      <c r="A54" s="9"/>
      <c r="B54" s="26"/>
      <c r="C54" s="3"/>
      <c r="D54" s="3"/>
      <c r="E54" s="3"/>
      <c r="F54" s="3"/>
      <c r="G54" s="3"/>
      <c r="H54" s="3"/>
      <c r="I54" s="4"/>
      <c r="P54" s="3"/>
      <c r="Q54" s="3"/>
      <c r="S54" s="3"/>
    </row>
    <row r="55" spans="1:22" ht="14.25" customHeight="1">
      <c r="A55" s="3"/>
      <c r="B55" s="26"/>
      <c r="C55" s="3"/>
      <c r="D55" s="3"/>
      <c r="E55" s="20"/>
      <c r="F55" s="3"/>
      <c r="G55" s="3"/>
      <c r="H55" s="3"/>
      <c r="I55" s="3"/>
      <c r="P55" s="3"/>
      <c r="Q55" s="3"/>
      <c r="S55" s="3"/>
    </row>
    <row r="56" spans="1:22" ht="14.25" customHeight="1">
      <c r="A56" s="3"/>
      <c r="B56" s="26"/>
      <c r="C56" s="3"/>
      <c r="D56" s="3"/>
      <c r="E56" s="3"/>
      <c r="F56" s="3"/>
      <c r="G56" s="20"/>
      <c r="H56" s="3"/>
      <c r="I56" s="3"/>
      <c r="J56" s="3"/>
      <c r="K56" s="3"/>
      <c r="L56" s="3"/>
      <c r="M56" s="3"/>
      <c r="N56" s="3"/>
      <c r="O56" s="3"/>
      <c r="P56" s="3"/>
      <c r="Q56" s="3"/>
    </row>
    <row r="57" spans="1:22" ht="14.25" customHeight="1">
      <c r="A57" s="3"/>
      <c r="B57" s="26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</row>
    <row r="58" spans="1:22" ht="14.25" customHeight="1">
      <c r="E58" s="3"/>
    </row>
    <row r="59" spans="1:22" ht="14.25" customHeight="1">
      <c r="E59" s="3"/>
    </row>
    <row r="60" spans="1:22" ht="14.25" customHeight="1">
      <c r="E60" s="3"/>
    </row>
    <row r="61" spans="1:22" ht="14.25" customHeight="1">
      <c r="E61" s="3"/>
    </row>
    <row r="62" spans="1:22" ht="14.25" customHeight="1">
      <c r="E62" s="3"/>
    </row>
    <row r="63" spans="1:22" ht="14.25" customHeight="1">
      <c r="B63" s="46"/>
      <c r="E63" s="3"/>
    </row>
    <row r="64" spans="1:22" ht="14.25" customHeight="1">
      <c r="B64" s="46"/>
      <c r="E64" s="3"/>
    </row>
    <row r="65" spans="2:5" ht="14.25" customHeight="1">
      <c r="B65" s="46"/>
      <c r="E65" s="3"/>
    </row>
  </sheetData>
  <mergeCells count="5">
    <mergeCell ref="A1:R1"/>
    <mergeCell ref="A2:R2"/>
    <mergeCell ref="A3:R3"/>
    <mergeCell ref="A4:R4"/>
    <mergeCell ref="E26:K26"/>
  </mergeCells>
  <phoneticPr fontId="0" type="noConversion"/>
  <printOptions horizontalCentered="1"/>
  <pageMargins left="0.28000000000000003" right="0.28000000000000003" top="0.7" bottom="0.2" header="0.5" footer="0.3"/>
  <pageSetup scale="87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1384</vt:lpstr>
      <vt:lpstr>'1384'!Print_Area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2016-10-18T18:40:17Z</cp:lastPrinted>
  <dcterms:created xsi:type="dcterms:W3CDTF">1998-07-22T12:50:39Z</dcterms:created>
  <dcterms:modified xsi:type="dcterms:W3CDTF">2016-10-18T18:45:34Z</dcterms:modified>
</cp:coreProperties>
</file>