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S:\VLC\VLC - Marketing &amp; Sales\INSTANT TICKETS\Prize Structures\"/>
    </mc:Choice>
  </mc:AlternateContent>
  <xr:revisionPtr revIDLastSave="0" documentId="13_ncr:1_{BD2976B2-D78E-4F68-8939-EB4D2B19A90F}" xr6:coauthVersionLast="36" xr6:coauthVersionMax="36" xr10:uidLastSave="{00000000-0000-0000-0000-000000000000}"/>
  <bookViews>
    <workbookView xWindow="0" yWindow="0" windowWidth="25200" windowHeight="11760" tabRatio="601" xr2:uid="{00000000-000D-0000-FFFF-FFFF00000000}"/>
  </bookViews>
  <sheets>
    <sheet name="1504" sheetId="1" r:id="rId1"/>
  </sheets>
  <definedNames>
    <definedName name="_xlnm.Print_Area" localSheetId="0">'1504'!$A$1:$R$38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27" i="1" l="1"/>
  <c r="I35" i="1"/>
  <c r="I34" i="1"/>
  <c r="C46" i="1" l="1"/>
  <c r="C47" i="1"/>
  <c r="C48" i="1"/>
  <c r="C49" i="1"/>
  <c r="C50" i="1"/>
  <c r="S46" i="1" l="1"/>
  <c r="S47" i="1"/>
  <c r="S48" i="1"/>
  <c r="S49" i="1"/>
  <c r="S50" i="1"/>
  <c r="A46" i="1"/>
  <c r="A47" i="1"/>
  <c r="A48" i="1"/>
  <c r="A49" i="1"/>
  <c r="A50" i="1"/>
  <c r="I15" i="1"/>
  <c r="T49" i="1" s="1"/>
  <c r="V49" i="1" l="1"/>
  <c r="V48" i="1"/>
  <c r="M25" i="1"/>
  <c r="M26" i="1"/>
  <c r="M27" i="1"/>
  <c r="I12" i="1"/>
  <c r="T46" i="1" s="1"/>
  <c r="V46" i="1" s="1"/>
  <c r="I13" i="1"/>
  <c r="T47" i="1" s="1"/>
  <c r="V47" i="1" s="1"/>
  <c r="I14" i="1"/>
  <c r="T48" i="1" s="1"/>
  <c r="I16" i="1"/>
  <c r="T50" i="1" s="1"/>
  <c r="V50" i="1" s="1"/>
  <c r="E26" i="1"/>
  <c r="E27" i="1"/>
  <c r="E28" i="1"/>
  <c r="C45" i="1" l="1"/>
  <c r="A45" i="1"/>
  <c r="O47" i="1" l="1"/>
  <c r="G47" i="1" l="1"/>
  <c r="K47" i="1"/>
  <c r="R47" i="1"/>
  <c r="P51" i="1" l="1"/>
  <c r="M51" i="1"/>
  <c r="I51" i="1"/>
  <c r="E51" i="1"/>
  <c r="I11" i="1"/>
  <c r="T45" i="1" s="1"/>
  <c r="K37" i="1" l="1"/>
  <c r="M28" i="1" l="1"/>
  <c r="I37" i="1" l="1"/>
  <c r="C30" i="1" l="1"/>
  <c r="G29" i="1" l="1"/>
  <c r="G31" i="1" s="1"/>
  <c r="E30" i="1"/>
  <c r="M30" i="1"/>
  <c r="R46" i="1"/>
  <c r="K48" i="1"/>
  <c r="K49" i="1"/>
  <c r="R50" i="1"/>
  <c r="G45" i="1"/>
  <c r="K9" i="1"/>
  <c r="E35" i="1"/>
  <c r="E34" i="1"/>
  <c r="S45" i="1"/>
  <c r="G6" i="1"/>
  <c r="K15" i="1" l="1"/>
  <c r="K18" i="1"/>
  <c r="M18" i="1" s="1"/>
  <c r="K19" i="1"/>
  <c r="M19" i="1" s="1"/>
  <c r="K20" i="1"/>
  <c r="K21" i="1"/>
  <c r="K24" i="1"/>
  <c r="K17" i="1"/>
  <c r="K22" i="1"/>
  <c r="K23" i="1"/>
  <c r="K16" i="1"/>
  <c r="M16" i="1" s="1"/>
  <c r="K14" i="1"/>
  <c r="K13" i="1"/>
  <c r="K12" i="1"/>
  <c r="E25" i="1"/>
  <c r="E19" i="1"/>
  <c r="K11" i="1"/>
  <c r="O45" i="1"/>
  <c r="K45" i="1"/>
  <c r="G46" i="1"/>
  <c r="K50" i="1"/>
  <c r="I29" i="1"/>
  <c r="I31" i="1" s="1"/>
  <c r="G50" i="1"/>
  <c r="K46" i="1"/>
  <c r="O50" i="1"/>
  <c r="O49" i="1"/>
  <c r="G49" i="1"/>
  <c r="G48" i="1"/>
  <c r="O48" i="1"/>
  <c r="R48" i="1"/>
  <c r="V45" i="1"/>
  <c r="R49" i="1"/>
  <c r="O46" i="1"/>
  <c r="R45" i="1"/>
  <c r="E18" i="1" l="1"/>
  <c r="E16" i="1"/>
  <c r="K35" i="1"/>
  <c r="E22" i="1"/>
  <c r="M22" i="1"/>
  <c r="M17" i="1"/>
  <c r="G36" i="1"/>
  <c r="E12" i="1"/>
  <c r="M12" i="1"/>
  <c r="K34" i="1"/>
  <c r="M21" i="1"/>
  <c r="E21" i="1"/>
  <c r="E24" i="1"/>
  <c r="M24" i="1"/>
  <c r="M13" i="1"/>
  <c r="E13" i="1"/>
  <c r="G35" i="1"/>
  <c r="E20" i="1"/>
  <c r="M20" i="1"/>
  <c r="M14" i="1"/>
  <c r="E14" i="1"/>
  <c r="E17" i="1"/>
  <c r="E23" i="1"/>
  <c r="M23" i="1"/>
  <c r="E15" i="1"/>
  <c r="M15" i="1"/>
  <c r="E11" i="1"/>
  <c r="G34" i="1"/>
  <c r="K36" i="1"/>
  <c r="M11" i="1"/>
  <c r="K51" i="1"/>
  <c r="R51" i="1"/>
  <c r="G51" i="1"/>
  <c r="O51" i="1"/>
  <c r="K29" i="1"/>
  <c r="K31" i="1" s="1"/>
  <c r="S53" i="1" l="1"/>
  <c r="M29" i="1"/>
  <c r="E29" i="1"/>
  <c r="E31" i="1"/>
  <c r="M31" i="1" l="1"/>
  <c r="K6" i="1" s="1"/>
  <c r="O15" i="1" s="1"/>
  <c r="O12" i="1" l="1"/>
  <c r="O13" i="1"/>
  <c r="O14" i="1"/>
  <c r="O16" i="1"/>
  <c r="O17" i="1"/>
  <c r="O18" i="1"/>
  <c r="O19" i="1"/>
  <c r="O20" i="1"/>
  <c r="O21" i="1"/>
  <c r="O11" i="1"/>
  <c r="O27" i="1"/>
  <c r="O26" i="1"/>
  <c r="O24" i="1"/>
  <c r="O25" i="1"/>
  <c r="O22" i="1"/>
  <c r="O28" i="1"/>
  <c r="O23" i="1"/>
  <c r="O30" i="1"/>
  <c r="R30" i="1" s="1"/>
  <c r="O6" i="1"/>
  <c r="R20" i="1" l="1"/>
  <c r="R24" i="1"/>
  <c r="R28" i="1"/>
  <c r="O29" i="1"/>
  <c r="O31" i="1" s="1"/>
  <c r="R29" i="1" l="1"/>
  <c r="R31" i="1" s="1"/>
</calcChain>
</file>

<file path=xl/sharedStrings.xml><?xml version="1.0" encoding="utf-8"?>
<sst xmlns="http://schemas.openxmlformats.org/spreadsheetml/2006/main" count="110" uniqueCount="53">
  <si>
    <t>-</t>
  </si>
  <si>
    <t>TICKETS</t>
  </si>
  <si>
    <t>REVENUE</t>
  </si>
  <si>
    <t>PRIZE FUND</t>
  </si>
  <si>
    <t>WINNERS IN</t>
  </si>
  <si>
    <t xml:space="preserve">% OF </t>
  </si>
  <si>
    <t>ODDS OF</t>
  </si>
  <si>
    <t xml:space="preserve">PRIZE   </t>
  </si>
  <si>
    <t>PRIZE</t>
  </si>
  <si>
    <t>WIN:</t>
  </si>
  <si>
    <t>1 IN:</t>
  </si>
  <si>
    <t>(PER POOL)</t>
  </si>
  <si>
    <t>POOLS</t>
  </si>
  <si>
    <t xml:space="preserve">COST   </t>
  </si>
  <si>
    <t>FUND</t>
  </si>
  <si>
    <t>TOTAL</t>
  </si>
  <si>
    <t>***</t>
  </si>
  <si>
    <t>=</t>
  </si>
  <si>
    <t>*</t>
  </si>
  <si>
    <t>Numbers are rounded.</t>
  </si>
  <si>
    <t>A</t>
  </si>
  <si>
    <t>B</t>
  </si>
  <si>
    <t>C</t>
  </si>
  <si>
    <t>D</t>
  </si>
  <si>
    <t>MID</t>
  </si>
  <si>
    <t>LOW</t>
  </si>
  <si>
    <t>PRIZE STRUCTURE</t>
  </si>
  <si>
    <t>VERMONT LOTTERY</t>
  </si>
  <si>
    <t>Total</t>
  </si>
  <si>
    <t># OF</t>
  </si>
  <si>
    <t>WINS</t>
  </si>
  <si>
    <t>**</t>
  </si>
  <si>
    <t>CONSOLIDATED ODDS</t>
  </si>
  <si>
    <t>HIGH</t>
  </si>
  <si>
    <t>(PER BOOK*)</t>
  </si>
  <si>
    <t>Exactly proportional to delivered quantities.</t>
  </si>
  <si>
    <t>One of the following GLEPS will be used in each book of tickets.  Approximately 25% of the books will use one of the below structures.</t>
  </si>
  <si>
    <t>2nd chance drawing prize</t>
  </si>
  <si>
    <t>SUBTOTAL</t>
  </si>
  <si>
    <t>INSTANT GAME 1504 - "GREAT 8S"</t>
  </si>
  <si>
    <t>$8x2</t>
  </si>
  <si>
    <t>$16x2</t>
  </si>
  <si>
    <t>($8x2) + $16</t>
  </si>
  <si>
    <t>$4x2</t>
  </si>
  <si>
    <t>$4 (8X)</t>
  </si>
  <si>
    <t>8X = WIN 8 TIMES THE PRIZE</t>
  </si>
  <si>
    <t>$4x4</t>
  </si>
  <si>
    <t>$100 (8X)</t>
  </si>
  <si>
    <t>$2 (8X)</t>
  </si>
  <si>
    <t>SEPTEMBER 14, 2018 - VERSION B</t>
  </si>
  <si>
    <t>$40x2</t>
  </si>
  <si>
    <r>
      <t xml:space="preserve">($8x2) + </t>
    </r>
    <r>
      <rPr>
        <b/>
        <sz val="12"/>
        <color rgb="FFFF0000"/>
        <rFont val="Calibri"/>
        <family val="2"/>
        <scheme val="minor"/>
      </rPr>
      <t>$8 (8X)</t>
    </r>
  </si>
  <si>
    <t>($8x2) + ($32x2) + ($40x10) + ($80x4)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</si>
</sst>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164" formatCode="&quot;$&quot;\ \ #,##0\ ;\(&quot;$&quot;#,##0\)"/>
    <numFmt numFmtId="165" formatCode="0.0%"/>
    <numFmt numFmtId="166" formatCode="#,##0.0"/>
    <numFmt numFmtId="167" formatCode="#,##0.000"/>
    <numFmt numFmtId="168" formatCode="&quot;$&quot;#,##0"/>
    <numFmt numFmtId="169" formatCode="&quot;$&quot;#,##0.00"/>
  </numFmts>
  <fonts count="6">
    <font>
      <sz val="10"/>
      <name val="Geneva"/>
    </font>
    <font>
      <sz val="10"/>
      <name val="Genev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5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 applyAlignment="1">
      <alignment horizontal="centerContinuous"/>
    </xf>
    <xf numFmtId="38" fontId="2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2" fillId="0" borderId="0" xfId="0" applyFont="1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2" fillId="0" borderId="6" xfId="0" applyFont="1" applyBorder="1"/>
    <xf numFmtId="3" fontId="2" fillId="0" borderId="5" xfId="0" applyNumberFormat="1" applyFont="1" applyBorder="1" applyAlignment="1">
      <alignment horizontal="right"/>
    </xf>
    <xf numFmtId="38" fontId="3" fillId="0" borderId="0" xfId="1" applyNumberFormat="1" applyFont="1" applyBorder="1" applyAlignment="1">
      <alignment horizontal="left"/>
    </xf>
    <xf numFmtId="5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2" fontId="2" fillId="0" borderId="0" xfId="0" applyNumberFormat="1" applyFont="1" applyFill="1" applyBorder="1"/>
    <xf numFmtId="0" fontId="2" fillId="0" borderId="0" xfId="0" applyFont="1" applyFill="1" applyBorder="1" applyAlignment="1">
      <alignment horizontal="left"/>
    </xf>
    <xf numFmtId="10" fontId="2" fillId="0" borderId="0" xfId="0" applyNumberFormat="1" applyFont="1" applyFill="1" applyBorder="1" applyAlignment="1">
      <alignment horizontal="right"/>
    </xf>
    <xf numFmtId="10" fontId="2" fillId="0" borderId="0" xfId="0" applyNumberFormat="1" applyFont="1" applyBorder="1" applyAlignment="1">
      <alignment horizontal="right"/>
    </xf>
    <xf numFmtId="6" fontId="2" fillId="0" borderId="0" xfId="2" applyNumberFormat="1" applyFont="1"/>
    <xf numFmtId="0" fontId="2" fillId="0" borderId="5" xfId="0" applyFont="1" applyBorder="1"/>
    <xf numFmtId="0" fontId="3" fillId="0" borderId="0" xfId="0" applyFont="1" applyFill="1" applyBorder="1"/>
    <xf numFmtId="0" fontId="3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42" fontId="2" fillId="0" borderId="0" xfId="0" applyNumberFormat="1" applyFont="1"/>
    <xf numFmtId="10" fontId="2" fillId="0" borderId="0" xfId="3" applyNumberFormat="1" applyFont="1"/>
    <xf numFmtId="3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7" xfId="0" applyFont="1" applyBorder="1"/>
    <xf numFmtId="38" fontId="2" fillId="0" borderId="2" xfId="1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8" xfId="0" applyFont="1" applyBorder="1"/>
    <xf numFmtId="0" fontId="4" fillId="0" borderId="0" xfId="0" applyFont="1"/>
    <xf numFmtId="8" fontId="2" fillId="0" borderId="0" xfId="2" applyFont="1"/>
    <xf numFmtId="38" fontId="2" fillId="0" borderId="0" xfId="1" applyNumberFormat="1" applyFont="1"/>
    <xf numFmtId="6" fontId="2" fillId="0" borderId="5" xfId="0" applyNumberFormat="1" applyFont="1" applyFill="1" applyBorder="1" applyAlignment="1">
      <alignment horizontal="left"/>
    </xf>
    <xf numFmtId="38" fontId="2" fillId="0" borderId="0" xfId="1" applyNumberFormat="1" applyFont="1" applyFill="1" applyBorder="1" applyAlignment="1">
      <alignment horizontal="center"/>
    </xf>
    <xf numFmtId="5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42" fontId="2" fillId="0" borderId="0" xfId="0" applyNumberFormat="1" applyFont="1" applyFill="1" applyBorder="1" applyAlignment="1">
      <alignment horizontal="right"/>
    </xf>
    <xf numFmtId="5" fontId="2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10" fontId="2" fillId="0" borderId="0" xfId="0" applyNumberFormat="1" applyFont="1" applyBorder="1"/>
    <xf numFmtId="10" fontId="2" fillId="0" borderId="6" xfId="0" applyNumberFormat="1" applyFont="1" applyBorder="1" applyAlignment="1">
      <alignment horizontal="left"/>
    </xf>
    <xf numFmtId="8" fontId="2" fillId="0" borderId="0" xfId="2" applyFont="1" applyBorder="1"/>
    <xf numFmtId="5" fontId="2" fillId="0" borderId="3" xfId="0" applyNumberFormat="1" applyFont="1" applyFill="1" applyBorder="1" applyAlignment="1">
      <alignment horizontal="right"/>
    </xf>
    <xf numFmtId="4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/>
    <xf numFmtId="42" fontId="2" fillId="0" borderId="3" xfId="0" applyNumberFormat="1" applyFont="1" applyFill="1" applyBorder="1" applyAlignment="1">
      <alignment horizontal="right"/>
    </xf>
    <xf numFmtId="5" fontId="2" fillId="0" borderId="3" xfId="0" applyNumberFormat="1" applyFont="1" applyFill="1" applyBorder="1"/>
    <xf numFmtId="10" fontId="2" fillId="0" borderId="3" xfId="0" applyNumberFormat="1" applyFont="1" applyFill="1" applyBorder="1" applyAlignment="1">
      <alignment horizontal="center"/>
    </xf>
    <xf numFmtId="8" fontId="2" fillId="0" borderId="0" xfId="2" applyFont="1" applyFill="1"/>
    <xf numFmtId="0" fontId="2" fillId="0" borderId="0" xfId="0" applyFont="1" applyFill="1"/>
    <xf numFmtId="38" fontId="2" fillId="0" borderId="0" xfId="1" applyNumberFormat="1" applyFont="1" applyFill="1"/>
    <xf numFmtId="167" fontId="2" fillId="0" borderId="0" xfId="0" applyNumberFormat="1" applyFont="1" applyFill="1" applyBorder="1" applyAlignment="1">
      <alignment horizontal="right"/>
    </xf>
    <xf numFmtId="0" fontId="2" fillId="0" borderId="13" xfId="0" applyFont="1" applyBorder="1"/>
    <xf numFmtId="38" fontId="2" fillId="0" borderId="3" xfId="1" applyNumberFormat="1" applyFont="1" applyBorder="1" applyAlignment="1">
      <alignment horizontal="center"/>
    </xf>
    <xf numFmtId="0" fontId="2" fillId="0" borderId="3" xfId="0" applyFont="1" applyFill="1" applyBorder="1"/>
    <xf numFmtId="10" fontId="2" fillId="0" borderId="3" xfId="0" applyNumberFormat="1" applyFont="1" applyBorder="1"/>
    <xf numFmtId="0" fontId="2" fillId="0" borderId="3" xfId="0" applyFont="1" applyBorder="1"/>
    <xf numFmtId="10" fontId="2" fillId="0" borderId="10" xfId="0" applyNumberFormat="1" applyFont="1" applyBorder="1" applyAlignment="1">
      <alignment horizontal="left"/>
    </xf>
    <xf numFmtId="38" fontId="4" fillId="0" borderId="0" xfId="1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Border="1"/>
    <xf numFmtId="42" fontId="4" fillId="0" borderId="0" xfId="0" applyNumberFormat="1" applyFont="1" applyBorder="1" applyAlignment="1">
      <alignment horizontal="right"/>
    </xf>
    <xf numFmtId="5" fontId="4" fillId="0" borderId="0" xfId="0" applyNumberFormat="1" applyFont="1" applyBorder="1"/>
    <xf numFmtId="10" fontId="4" fillId="0" borderId="0" xfId="0" applyNumberFormat="1" applyFont="1" applyBorder="1"/>
    <xf numFmtId="0" fontId="4" fillId="0" borderId="6" xfId="0" applyFont="1" applyBorder="1"/>
    <xf numFmtId="0" fontId="5" fillId="0" borderId="5" xfId="0" applyFont="1" applyBorder="1"/>
    <xf numFmtId="6" fontId="2" fillId="0" borderId="14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left"/>
    </xf>
    <xf numFmtId="168" fontId="2" fillId="0" borderId="0" xfId="0" applyNumberFormat="1" applyFont="1" applyBorder="1" applyAlignment="1">
      <alignment horizontal="right"/>
    </xf>
    <xf numFmtId="0" fontId="4" fillId="0" borderId="5" xfId="0" applyFont="1" applyBorder="1"/>
    <xf numFmtId="3" fontId="2" fillId="0" borderId="2" xfId="0" applyNumberFormat="1" applyFont="1" applyBorder="1" applyAlignment="1">
      <alignment horizontal="center"/>
    </xf>
    <xf numFmtId="168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4" fontId="2" fillId="0" borderId="22" xfId="0" applyNumberFormat="1" applyFont="1" applyBorder="1" applyAlignment="1">
      <alignment horizontal="left"/>
    </xf>
    <xf numFmtId="0" fontId="2" fillId="0" borderId="5" xfId="0" applyFont="1" applyBorder="1" applyAlignment="1">
      <alignment horizontal="right"/>
    </xf>
    <xf numFmtId="38" fontId="2" fillId="0" borderId="0" xfId="1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/>
    <xf numFmtId="42" fontId="2" fillId="0" borderId="0" xfId="0" applyNumberFormat="1" applyFont="1" applyBorder="1" applyAlignment="1">
      <alignment horizontal="right"/>
    </xf>
    <xf numFmtId="5" fontId="2" fillId="0" borderId="0" xfId="0" applyNumberFormat="1" applyFont="1" applyBorder="1"/>
    <xf numFmtId="2" fontId="2" fillId="0" borderId="0" xfId="0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7" xfId="0" applyFont="1" applyFill="1" applyBorder="1"/>
    <xf numFmtId="38" fontId="2" fillId="0" borderId="2" xfId="1" applyNumberFormat="1" applyFont="1" applyFill="1" applyBorder="1" applyAlignment="1">
      <alignment horizontal="center"/>
    </xf>
    <xf numFmtId="0" fontId="2" fillId="0" borderId="2" xfId="0" applyFont="1" applyFill="1" applyBorder="1"/>
    <xf numFmtId="0" fontId="2" fillId="0" borderId="8" xfId="0" applyFont="1" applyFill="1" applyBorder="1"/>
    <xf numFmtId="0" fontId="2" fillId="0" borderId="0" xfId="0" applyFont="1" applyAlignment="1">
      <alignment horizontal="center"/>
    </xf>
    <xf numFmtId="10" fontId="2" fillId="0" borderId="0" xfId="0" applyNumberFormat="1" applyFont="1"/>
    <xf numFmtId="5" fontId="2" fillId="0" borderId="6" xfId="0" applyNumberFormat="1" applyFont="1" applyFill="1" applyBorder="1" applyAlignment="1">
      <alignment horizontal="left"/>
    </xf>
    <xf numFmtId="3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left"/>
    </xf>
    <xf numFmtId="3" fontId="2" fillId="0" borderId="0" xfId="0" applyNumberFormat="1" applyFont="1"/>
    <xf numFmtId="169" fontId="2" fillId="0" borderId="0" xfId="0" applyNumberFormat="1" applyFont="1" applyFill="1" applyBorder="1"/>
    <xf numFmtId="0" fontId="2" fillId="0" borderId="11" xfId="0" applyFont="1" applyBorder="1"/>
    <xf numFmtId="38" fontId="2" fillId="0" borderId="4" xfId="1" applyNumberFormat="1" applyFont="1" applyBorder="1" applyAlignment="1">
      <alignment horizontal="center"/>
    </xf>
    <xf numFmtId="0" fontId="2" fillId="0" borderId="4" xfId="0" applyFont="1" applyBorder="1"/>
    <xf numFmtId="0" fontId="2" fillId="0" borderId="12" xfId="0" applyFont="1" applyBorder="1"/>
    <xf numFmtId="3" fontId="2" fillId="0" borderId="0" xfId="0" applyNumberFormat="1" applyFont="1" applyBorder="1" applyAlignment="1"/>
    <xf numFmtId="3" fontId="4" fillId="0" borderId="0" xfId="0" applyNumberFormat="1" applyFont="1" applyBorder="1" applyAlignment="1"/>
    <xf numFmtId="38" fontId="2" fillId="0" borderId="0" xfId="1" applyNumberFormat="1" applyFont="1" applyAlignment="1">
      <alignment horizontal="center"/>
    </xf>
    <xf numFmtId="38" fontId="2" fillId="0" borderId="1" xfId="1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3" fontId="2" fillId="0" borderId="1" xfId="0" applyNumberFormat="1" applyFont="1" applyFill="1" applyBorder="1"/>
    <xf numFmtId="0" fontId="2" fillId="0" borderId="1" xfId="0" applyFont="1" applyFill="1" applyBorder="1"/>
    <xf numFmtId="10" fontId="2" fillId="0" borderId="0" xfId="0" applyNumberFormat="1" applyFont="1" applyFill="1" applyBorder="1"/>
    <xf numFmtId="0" fontId="2" fillId="0" borderId="6" xfId="0" applyFont="1" applyFill="1" applyBorder="1"/>
    <xf numFmtId="10" fontId="2" fillId="0" borderId="6" xfId="0" applyNumberFormat="1" applyFont="1" applyFill="1" applyBorder="1" applyAlignment="1">
      <alignment horizontal="left"/>
    </xf>
    <xf numFmtId="38" fontId="3" fillId="0" borderId="0" xfId="1" applyNumberFormat="1" applyFont="1" applyFill="1" applyBorder="1" applyAlignment="1">
      <alignment horizontal="center"/>
    </xf>
    <xf numFmtId="1" fontId="2" fillId="0" borderId="2" xfId="0" applyNumberFormat="1" applyFont="1" applyFill="1" applyBorder="1" applyAlignment="1">
      <alignment horizontal="center"/>
    </xf>
    <xf numFmtId="6" fontId="2" fillId="2" borderId="5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/>
    </xf>
    <xf numFmtId="5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/>
    <xf numFmtId="42" fontId="2" fillId="2" borderId="0" xfId="0" applyNumberFormat="1" applyFont="1" applyFill="1" applyBorder="1" applyAlignment="1">
      <alignment horizontal="right"/>
    </xf>
    <xf numFmtId="5" fontId="2" fillId="2" borderId="0" xfId="0" applyNumberFormat="1" applyFont="1" applyFill="1" applyBorder="1"/>
    <xf numFmtId="10" fontId="2" fillId="2" borderId="0" xfId="0" applyNumberFormat="1" applyFont="1" applyFill="1" applyBorder="1" applyAlignment="1">
      <alignment horizontal="center"/>
    </xf>
    <xf numFmtId="10" fontId="2" fillId="2" borderId="0" xfId="0" applyNumberFormat="1" applyFont="1" applyFill="1" applyBorder="1"/>
    <xf numFmtId="0" fontId="2" fillId="2" borderId="6" xfId="0" applyFont="1" applyFill="1" applyBorder="1"/>
    <xf numFmtId="10" fontId="2" fillId="2" borderId="6" xfId="0" applyNumberFormat="1" applyFont="1" applyFill="1" applyBorder="1" applyAlignment="1">
      <alignment horizontal="left"/>
    </xf>
    <xf numFmtId="38" fontId="2" fillId="2" borderId="0" xfId="1" applyNumberFormat="1" applyFont="1" applyFill="1" applyBorder="1" applyAlignment="1">
      <alignment horizontal="center" vertical="center"/>
    </xf>
    <xf numFmtId="5" fontId="2" fillId="2" borderId="0" xfId="0" applyNumberFormat="1" applyFont="1" applyFill="1" applyBorder="1" applyAlignment="1">
      <alignment horizontal="right" vertical="center"/>
    </xf>
    <xf numFmtId="5" fontId="2" fillId="2" borderId="0" xfId="0" applyNumberFormat="1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right" vertical="center"/>
    </xf>
    <xf numFmtId="4" fontId="2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center" vertical="center"/>
    </xf>
    <xf numFmtId="3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vertical="center"/>
    </xf>
    <xf numFmtId="5" fontId="2" fillId="2" borderId="0" xfId="0" applyNumberFormat="1" applyFont="1" applyFill="1" applyBorder="1" applyAlignment="1">
      <alignment vertical="center"/>
    </xf>
    <xf numFmtId="10" fontId="2" fillId="2" borderId="0" xfId="0" applyNumberFormat="1" applyFont="1" applyFill="1" applyBorder="1" applyAlignment="1">
      <alignment vertical="center"/>
    </xf>
    <xf numFmtId="10" fontId="2" fillId="2" borderId="6" xfId="0" applyNumberFormat="1" applyFont="1" applyFill="1" applyBorder="1" applyAlignment="1">
      <alignment horizontal="left" vertical="center"/>
    </xf>
    <xf numFmtId="6" fontId="2" fillId="2" borderId="13" xfId="0" applyNumberFormat="1" applyFont="1" applyFill="1" applyBorder="1" applyAlignment="1">
      <alignment horizontal="left"/>
    </xf>
    <xf numFmtId="38" fontId="2" fillId="2" borderId="3" xfId="1" applyNumberFormat="1" applyFont="1" applyFill="1" applyBorder="1" applyAlignment="1">
      <alignment horizontal="center"/>
    </xf>
    <xf numFmtId="5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center"/>
    </xf>
    <xf numFmtId="3" fontId="2" fillId="2" borderId="3" xfId="0" applyNumberFormat="1" applyFont="1" applyFill="1" applyBorder="1"/>
    <xf numFmtId="42" fontId="2" fillId="2" borderId="3" xfId="0" applyNumberFormat="1" applyFont="1" applyFill="1" applyBorder="1" applyAlignment="1">
      <alignment horizontal="right"/>
    </xf>
    <xf numFmtId="5" fontId="2" fillId="2" borderId="3" xfId="0" applyNumberFormat="1" applyFont="1" applyFill="1" applyBorder="1"/>
    <xf numFmtId="10" fontId="2" fillId="2" borderId="3" xfId="0" applyNumberFormat="1" applyFont="1" applyFill="1" applyBorder="1" applyAlignment="1">
      <alignment horizontal="center"/>
    </xf>
    <xf numFmtId="10" fontId="2" fillId="2" borderId="3" xfId="0" applyNumberFormat="1" applyFont="1" applyFill="1" applyBorder="1"/>
    <xf numFmtId="10" fontId="2" fillId="2" borderId="10" xfId="0" applyNumberFormat="1" applyFont="1" applyFill="1" applyBorder="1" applyAlignment="1">
      <alignment horizontal="left"/>
    </xf>
    <xf numFmtId="167" fontId="2" fillId="0" borderId="0" xfId="0" applyNumberFormat="1" applyFont="1"/>
    <xf numFmtId="6" fontId="5" fillId="0" borderId="5" xfId="0" applyNumberFormat="1" applyFont="1" applyFill="1" applyBorder="1" applyAlignment="1">
      <alignment horizontal="left"/>
    </xf>
    <xf numFmtId="6" fontId="5" fillId="2" borderId="5" xfId="0" applyNumberFormat="1" applyFont="1" applyFill="1" applyBorder="1" applyAlignment="1">
      <alignment horizontal="left"/>
    </xf>
    <xf numFmtId="6" fontId="2" fillId="0" borderId="18" xfId="0" applyNumberFormat="1" applyFont="1" applyBorder="1" applyAlignment="1">
      <alignment horizontal="right"/>
    </xf>
    <xf numFmtId="0" fontId="2" fillId="0" borderId="1" xfId="0" applyFont="1" applyBorder="1"/>
    <xf numFmtId="4" fontId="2" fillId="0" borderId="1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6" fontId="2" fillId="0" borderId="1" xfId="0" applyNumberFormat="1" applyFont="1" applyBorder="1" applyAlignment="1">
      <alignment horizontal="right"/>
    </xf>
    <xf numFmtId="4" fontId="2" fillId="0" borderId="19" xfId="0" applyNumberFormat="1" applyFont="1" applyBorder="1" applyAlignment="1">
      <alignment horizontal="left"/>
    </xf>
    <xf numFmtId="0" fontId="4" fillId="0" borderId="21" xfId="0" applyFont="1" applyBorder="1"/>
    <xf numFmtId="0" fontId="4" fillId="0" borderId="2" xfId="0" applyFont="1" applyBorder="1"/>
    <xf numFmtId="6" fontId="2" fillId="0" borderId="23" xfId="0" applyNumberFormat="1" applyFont="1" applyFill="1" applyBorder="1" applyAlignment="1">
      <alignment horizontal="right"/>
    </xf>
    <xf numFmtId="168" fontId="2" fillId="0" borderId="1" xfId="0" applyNumberFormat="1" applyFont="1" applyFill="1" applyBorder="1" applyAlignment="1">
      <alignment horizontal="left"/>
    </xf>
    <xf numFmtId="168" fontId="2" fillId="0" borderId="9" xfId="0" applyNumberFormat="1" applyFont="1" applyFill="1" applyBorder="1" applyAlignment="1">
      <alignment horizontal="left"/>
    </xf>
    <xf numFmtId="6" fontId="2" fillId="2" borderId="5" xfId="0" applyNumberFormat="1" applyFont="1" applyFill="1" applyBorder="1" applyAlignment="1">
      <alignment horizontal="left" vertical="top" wrapText="1"/>
    </xf>
    <xf numFmtId="5" fontId="2" fillId="0" borderId="2" xfId="0" applyNumberFormat="1" applyFont="1" applyFill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9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70"/>
  <sheetViews>
    <sheetView tabSelected="1" zoomScale="115" zoomScaleNormal="115" zoomScaleSheetLayoutView="70" workbookViewId="0">
      <selection activeCell="G21" sqref="G21"/>
    </sheetView>
  </sheetViews>
  <sheetFormatPr defaultColWidth="10.7109375" defaultRowHeight="14.25" customHeight="1"/>
  <cols>
    <col min="1" max="1" width="40.42578125" style="1" customWidth="1"/>
    <col min="2" max="2" width="5.85546875" style="125" customWidth="1"/>
    <col min="3" max="3" width="11.5703125" style="1" customWidth="1"/>
    <col min="4" max="4" width="1.7109375" style="1" customWidth="1"/>
    <col min="5" max="5" width="12.28515625" style="1" customWidth="1"/>
    <col min="6" max="6" width="2.42578125" style="1" customWidth="1"/>
    <col min="7" max="7" width="15.7109375" style="1" customWidth="1"/>
    <col min="8" max="8" width="1.7109375" style="1" hidden="1" customWidth="1"/>
    <col min="9" max="9" width="11.42578125" style="1" customWidth="1"/>
    <col min="10" max="10" width="2.42578125" style="1" customWidth="1"/>
    <col min="11" max="11" width="14.85546875" style="1" customWidth="1"/>
    <col min="12" max="12" width="3.85546875" style="1" customWidth="1"/>
    <col min="13" max="13" width="13" style="1" customWidth="1"/>
    <col min="14" max="14" width="3.7109375" style="1" customWidth="1"/>
    <col min="15" max="15" width="11.7109375" style="1" customWidth="1"/>
    <col min="16" max="16" width="4.140625" style="1" customWidth="1"/>
    <col min="17" max="17" width="2.7109375" style="1" customWidth="1"/>
    <col min="18" max="19" width="10.7109375" style="1" customWidth="1"/>
    <col min="20" max="20" width="8.85546875" style="1" customWidth="1"/>
    <col min="21" max="21" width="1.7109375" style="1" customWidth="1"/>
    <col min="22" max="22" width="7.7109375" style="1" customWidth="1"/>
    <col min="23" max="23" width="1.7109375" style="1" customWidth="1"/>
    <col min="24" max="24" width="7.7109375" style="1" customWidth="1"/>
    <col min="25" max="25" width="12.7109375" style="1" bestFit="1" customWidth="1"/>
    <col min="26" max="16384" width="10.7109375" style="1"/>
  </cols>
  <sheetData>
    <row r="1" spans="1:26" ht="14.25" customHeight="1">
      <c r="A1" s="193" t="s">
        <v>27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5"/>
    </row>
    <row r="2" spans="1:26" ht="14.25" customHeight="1">
      <c r="A2" s="196" t="s">
        <v>26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8"/>
    </row>
    <row r="3" spans="1:26" ht="14.25" customHeight="1">
      <c r="A3" s="196" t="s">
        <v>39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  <c r="P3" s="197"/>
      <c r="Q3" s="197"/>
      <c r="R3" s="198"/>
    </row>
    <row r="4" spans="1:26" ht="14.25" customHeight="1">
      <c r="A4" s="199" t="s">
        <v>49</v>
      </c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1"/>
      <c r="Y4" s="2"/>
    </row>
    <row r="5" spans="1:26" s="6" customFormat="1" ht="14.25" customHeight="1">
      <c r="A5" s="3"/>
      <c r="B5" s="4"/>
      <c r="C5" s="5"/>
      <c r="D5" s="5"/>
      <c r="E5" s="5"/>
      <c r="F5" s="5"/>
      <c r="H5" s="7"/>
      <c r="I5" s="7"/>
      <c r="J5" s="7"/>
      <c r="K5" s="8"/>
      <c r="L5" s="7"/>
      <c r="M5" s="5"/>
      <c r="N5" s="5"/>
      <c r="O5" s="5"/>
      <c r="P5" s="5"/>
      <c r="R5" s="9"/>
    </row>
    <row r="6" spans="1:26" ht="14.25" customHeight="1">
      <c r="A6" s="10">
        <v>420000</v>
      </c>
      <c r="B6" s="11"/>
      <c r="C6" s="12">
        <v>5</v>
      </c>
      <c r="D6" s="13" t="s">
        <v>0</v>
      </c>
      <c r="E6" s="14" t="s">
        <v>1</v>
      </c>
      <c r="F6" s="14"/>
      <c r="G6" s="12">
        <f>A6*C6</f>
        <v>2100000</v>
      </c>
      <c r="H6" s="12" t="s">
        <v>0</v>
      </c>
      <c r="I6" s="15" t="s">
        <v>2</v>
      </c>
      <c r="J6" s="14"/>
      <c r="K6" s="16">
        <f>M31</f>
        <v>1448776</v>
      </c>
      <c r="L6" s="14"/>
      <c r="M6" s="17" t="s">
        <v>3</v>
      </c>
      <c r="N6" s="14"/>
      <c r="O6" s="18">
        <f>K6/G6</f>
        <v>0.68989333333333336</v>
      </c>
      <c r="P6" s="19"/>
      <c r="Q6" s="6"/>
      <c r="R6" s="9"/>
      <c r="S6" s="177"/>
      <c r="Y6" s="20"/>
    </row>
    <row r="7" spans="1:26" ht="14.25" customHeight="1">
      <c r="A7" s="21"/>
      <c r="B7" s="4"/>
      <c r="C7" s="22"/>
      <c r="D7" s="22"/>
      <c r="E7" s="22"/>
      <c r="F7" s="22"/>
      <c r="G7" s="15"/>
      <c r="H7" s="15"/>
      <c r="I7" s="15"/>
      <c r="J7" s="14"/>
      <c r="K7" s="22"/>
      <c r="L7" s="15"/>
      <c r="M7" s="22"/>
      <c r="N7" s="22"/>
      <c r="O7" s="22"/>
      <c r="P7" s="23"/>
      <c r="Q7" s="6"/>
      <c r="R7" s="9"/>
    </row>
    <row r="8" spans="1:26" ht="14.25" customHeight="1">
      <c r="A8" s="21"/>
      <c r="B8" s="4"/>
      <c r="C8" s="17"/>
      <c r="D8" s="17"/>
      <c r="E8" s="24"/>
      <c r="F8" s="24"/>
      <c r="G8" s="15" t="s">
        <v>4</v>
      </c>
      <c r="H8" s="14"/>
      <c r="I8" s="15" t="s">
        <v>4</v>
      </c>
      <c r="J8" s="15"/>
      <c r="K8" s="15" t="s">
        <v>4</v>
      </c>
      <c r="L8" s="15"/>
      <c r="M8" s="14"/>
      <c r="N8" s="14"/>
      <c r="O8" s="15" t="s">
        <v>5</v>
      </c>
      <c r="P8" s="25"/>
      <c r="Q8" s="6"/>
      <c r="R8" s="9"/>
      <c r="Y8" s="26"/>
      <c r="Z8" s="27"/>
    </row>
    <row r="9" spans="1:26" ht="14.25" customHeight="1">
      <c r="A9" s="21"/>
      <c r="B9" s="4" t="s">
        <v>29</v>
      </c>
      <c r="C9" s="17"/>
      <c r="D9" s="17"/>
      <c r="E9" s="15" t="s">
        <v>6</v>
      </c>
      <c r="F9" s="15"/>
      <c r="G9" s="15">
        <v>75</v>
      </c>
      <c r="H9" s="15"/>
      <c r="I9" s="28">
        <v>30000</v>
      </c>
      <c r="J9" s="28"/>
      <c r="K9" s="29">
        <f>A6/I9</f>
        <v>14</v>
      </c>
      <c r="L9" s="15"/>
      <c r="M9" s="15" t="s">
        <v>7</v>
      </c>
      <c r="N9" s="15"/>
      <c r="O9" s="15" t="s">
        <v>8</v>
      </c>
      <c r="P9" s="25"/>
      <c r="Q9" s="6"/>
      <c r="R9" s="9"/>
    </row>
    <row r="10" spans="1:26" s="38" customFormat="1" ht="14.25" customHeight="1">
      <c r="A10" s="30" t="s">
        <v>9</v>
      </c>
      <c r="B10" s="31" t="s">
        <v>30</v>
      </c>
      <c r="C10" s="32" t="s">
        <v>9</v>
      </c>
      <c r="D10" s="33"/>
      <c r="E10" s="34" t="s">
        <v>10</v>
      </c>
      <c r="F10" s="34"/>
      <c r="G10" s="34" t="s">
        <v>34</v>
      </c>
      <c r="H10" s="34"/>
      <c r="I10" s="34" t="s">
        <v>11</v>
      </c>
      <c r="J10" s="110"/>
      <c r="K10" s="34" t="s">
        <v>12</v>
      </c>
      <c r="L10" s="134"/>
      <c r="M10" s="34" t="s">
        <v>13</v>
      </c>
      <c r="N10" s="34"/>
      <c r="O10" s="34" t="s">
        <v>14</v>
      </c>
      <c r="P10" s="35"/>
      <c r="Q10" s="36"/>
      <c r="R10" s="37"/>
    </row>
    <row r="11" spans="1:26" ht="14.25" customHeight="1">
      <c r="A11" s="135">
        <v>8</v>
      </c>
      <c r="B11" s="136">
        <v>1</v>
      </c>
      <c r="C11" s="137">
        <v>8</v>
      </c>
      <c r="D11" s="138"/>
      <c r="E11" s="139">
        <f t="shared" ref="E11:E31" si="0">$A$6/K11</f>
        <v>9.375</v>
      </c>
      <c r="F11" s="140"/>
      <c r="G11" s="139">
        <v>8</v>
      </c>
      <c r="H11" s="141"/>
      <c r="I11" s="142">
        <f t="shared" ref="I11:I16" si="1">G11*($I$9/$G$9)</f>
        <v>3200</v>
      </c>
      <c r="J11" s="142"/>
      <c r="K11" s="143">
        <f t="shared" ref="K11:K24" si="2">I11*$K$9</f>
        <v>44800</v>
      </c>
      <c r="L11" s="144"/>
      <c r="M11" s="145">
        <f t="shared" ref="M11:M30" si="3">K11*C11</f>
        <v>358400</v>
      </c>
      <c r="N11" s="146"/>
      <c r="O11" s="147">
        <f t="shared" ref="O11:O21" si="4">(M11/$K$6)</f>
        <v>0.24738123767925477</v>
      </c>
      <c r="P11" s="148"/>
      <c r="Q11" s="141"/>
      <c r="R11" s="149"/>
      <c r="S11" s="39"/>
      <c r="V11" s="40"/>
    </row>
    <row r="12" spans="1:26" ht="14.25" customHeight="1">
      <c r="A12" s="135" t="s">
        <v>43</v>
      </c>
      <c r="B12" s="136">
        <v>2</v>
      </c>
      <c r="C12" s="137">
        <v>8</v>
      </c>
      <c r="D12" s="138"/>
      <c r="E12" s="139">
        <f t="shared" si="0"/>
        <v>18.75</v>
      </c>
      <c r="F12" s="140"/>
      <c r="G12" s="139">
        <v>4</v>
      </c>
      <c r="H12" s="141"/>
      <c r="I12" s="142">
        <f t="shared" si="1"/>
        <v>1600</v>
      </c>
      <c r="J12" s="142"/>
      <c r="K12" s="143">
        <f t="shared" si="2"/>
        <v>22400</v>
      </c>
      <c r="L12" s="144"/>
      <c r="M12" s="145">
        <f t="shared" si="3"/>
        <v>179200</v>
      </c>
      <c r="N12" s="146"/>
      <c r="O12" s="147">
        <f t="shared" si="4"/>
        <v>0.12369061883962738</v>
      </c>
      <c r="P12" s="148"/>
      <c r="Q12" s="141"/>
      <c r="R12" s="149"/>
      <c r="S12" s="39"/>
      <c r="V12" s="40"/>
    </row>
    <row r="13" spans="1:26" ht="14.25" customHeight="1">
      <c r="A13" s="41">
        <v>16</v>
      </c>
      <c r="B13" s="42">
        <v>1</v>
      </c>
      <c r="C13" s="43">
        <v>16</v>
      </c>
      <c r="D13" s="44"/>
      <c r="E13" s="45">
        <f t="shared" si="0"/>
        <v>75</v>
      </c>
      <c r="F13" s="24"/>
      <c r="G13" s="45">
        <v>1</v>
      </c>
      <c r="H13" s="15"/>
      <c r="I13" s="46">
        <f t="shared" si="1"/>
        <v>400</v>
      </c>
      <c r="J13" s="46"/>
      <c r="K13" s="28">
        <f t="shared" si="2"/>
        <v>5600</v>
      </c>
      <c r="L13" s="47"/>
      <c r="M13" s="48">
        <f t="shared" si="3"/>
        <v>89600</v>
      </c>
      <c r="N13" s="49"/>
      <c r="O13" s="50">
        <f t="shared" si="4"/>
        <v>6.1845309419813692E-2</v>
      </c>
      <c r="P13" s="130"/>
      <c r="Q13" s="15"/>
      <c r="R13" s="131"/>
      <c r="S13" s="39"/>
      <c r="V13" s="40"/>
    </row>
    <row r="14" spans="1:26" ht="14.25" customHeight="1">
      <c r="A14" s="41" t="s">
        <v>46</v>
      </c>
      <c r="B14" s="42">
        <v>4</v>
      </c>
      <c r="C14" s="43">
        <v>16</v>
      </c>
      <c r="D14" s="44"/>
      <c r="E14" s="45">
        <f t="shared" si="0"/>
        <v>75</v>
      </c>
      <c r="F14" s="24"/>
      <c r="G14" s="45">
        <v>1</v>
      </c>
      <c r="H14" s="15"/>
      <c r="I14" s="46">
        <f t="shared" si="1"/>
        <v>400</v>
      </c>
      <c r="J14" s="46"/>
      <c r="K14" s="28">
        <f t="shared" si="2"/>
        <v>5600</v>
      </c>
      <c r="L14" s="47"/>
      <c r="M14" s="48">
        <f t="shared" si="3"/>
        <v>89600</v>
      </c>
      <c r="N14" s="49"/>
      <c r="O14" s="50">
        <f t="shared" si="4"/>
        <v>6.1845309419813692E-2</v>
      </c>
      <c r="P14" s="130"/>
      <c r="Q14" s="15"/>
      <c r="R14" s="131"/>
      <c r="S14" s="39"/>
      <c r="V14" s="40"/>
    </row>
    <row r="15" spans="1:26" ht="14.25" customHeight="1">
      <c r="A15" s="178" t="s">
        <v>48</v>
      </c>
      <c r="B15" s="42">
        <v>1</v>
      </c>
      <c r="C15" s="43">
        <v>16</v>
      </c>
      <c r="D15" s="44"/>
      <c r="E15" s="45">
        <f t="shared" si="0"/>
        <v>42.857142857142854</v>
      </c>
      <c r="F15" s="24"/>
      <c r="G15" s="45">
        <v>1.75</v>
      </c>
      <c r="H15" s="15"/>
      <c r="I15" s="46">
        <f t="shared" si="1"/>
        <v>700</v>
      </c>
      <c r="J15" s="46"/>
      <c r="K15" s="28">
        <f t="shared" si="2"/>
        <v>9800</v>
      </c>
      <c r="L15" s="47"/>
      <c r="M15" s="48">
        <f t="shared" si="3"/>
        <v>156800</v>
      </c>
      <c r="N15" s="49"/>
      <c r="O15" s="50">
        <f t="shared" si="4"/>
        <v>0.10822929148467396</v>
      </c>
      <c r="P15" s="130"/>
      <c r="Q15" s="15"/>
      <c r="R15" s="131"/>
      <c r="S15" s="39"/>
      <c r="V15" s="40"/>
    </row>
    <row r="16" spans="1:26" ht="14.25" customHeight="1">
      <c r="A16" s="41" t="s">
        <v>40</v>
      </c>
      <c r="B16" s="42">
        <v>2</v>
      </c>
      <c r="C16" s="43">
        <v>16</v>
      </c>
      <c r="D16" s="44"/>
      <c r="E16" s="45">
        <f t="shared" si="0"/>
        <v>75</v>
      </c>
      <c r="F16" s="24"/>
      <c r="G16" s="45">
        <v>1</v>
      </c>
      <c r="H16" s="15"/>
      <c r="I16" s="46">
        <f t="shared" si="1"/>
        <v>400</v>
      </c>
      <c r="J16" s="46"/>
      <c r="K16" s="28">
        <f t="shared" si="2"/>
        <v>5600</v>
      </c>
      <c r="L16" s="47"/>
      <c r="M16" s="48">
        <f t="shared" si="3"/>
        <v>89600</v>
      </c>
      <c r="N16" s="49"/>
      <c r="O16" s="50">
        <f t="shared" si="4"/>
        <v>6.1845309419813692E-2</v>
      </c>
      <c r="P16" s="130"/>
      <c r="Q16" s="15"/>
      <c r="R16" s="131"/>
      <c r="S16" s="39"/>
      <c r="V16" s="40"/>
    </row>
    <row r="17" spans="1:22" ht="14.25" customHeight="1">
      <c r="A17" s="135">
        <v>32</v>
      </c>
      <c r="B17" s="136">
        <v>1</v>
      </c>
      <c r="C17" s="137">
        <v>32</v>
      </c>
      <c r="D17" s="138"/>
      <c r="E17" s="139">
        <f t="shared" si="0"/>
        <v>400</v>
      </c>
      <c r="F17" s="140"/>
      <c r="G17" s="139" t="s">
        <v>0</v>
      </c>
      <c r="H17" s="141"/>
      <c r="I17" s="142">
        <v>75</v>
      </c>
      <c r="J17" s="142"/>
      <c r="K17" s="143">
        <f t="shared" si="2"/>
        <v>1050</v>
      </c>
      <c r="L17" s="144"/>
      <c r="M17" s="145">
        <f t="shared" si="3"/>
        <v>33600</v>
      </c>
      <c r="N17" s="146"/>
      <c r="O17" s="147">
        <f t="shared" si="4"/>
        <v>2.3191991032430134E-2</v>
      </c>
      <c r="P17" s="148"/>
      <c r="Q17" s="141"/>
      <c r="R17" s="149"/>
      <c r="S17" s="39"/>
      <c r="V17" s="40"/>
    </row>
    <row r="18" spans="1:22" ht="14.25" customHeight="1">
      <c r="A18" s="179" t="s">
        <v>44</v>
      </c>
      <c r="B18" s="136">
        <v>1</v>
      </c>
      <c r="C18" s="137">
        <v>32</v>
      </c>
      <c r="D18" s="138"/>
      <c r="E18" s="139">
        <f t="shared" si="0"/>
        <v>100</v>
      </c>
      <c r="F18" s="140"/>
      <c r="G18" s="139" t="s">
        <v>0</v>
      </c>
      <c r="H18" s="141"/>
      <c r="I18" s="142">
        <v>300</v>
      </c>
      <c r="J18" s="142"/>
      <c r="K18" s="143">
        <f t="shared" si="2"/>
        <v>4200</v>
      </c>
      <c r="L18" s="144"/>
      <c r="M18" s="145">
        <f t="shared" si="3"/>
        <v>134400</v>
      </c>
      <c r="N18" s="146"/>
      <c r="O18" s="147">
        <f t="shared" si="4"/>
        <v>9.2767964129720534E-2</v>
      </c>
      <c r="P18" s="148"/>
      <c r="Q18" s="141"/>
      <c r="R18" s="149"/>
      <c r="S18" s="39"/>
      <c r="V18" s="40"/>
    </row>
    <row r="19" spans="1:22" ht="14.25" customHeight="1">
      <c r="A19" s="135" t="s">
        <v>41</v>
      </c>
      <c r="B19" s="136">
        <v>2</v>
      </c>
      <c r="C19" s="137">
        <v>32</v>
      </c>
      <c r="D19" s="138"/>
      <c r="E19" s="139">
        <f t="shared" si="0"/>
        <v>400</v>
      </c>
      <c r="F19" s="140"/>
      <c r="G19" s="139" t="s">
        <v>0</v>
      </c>
      <c r="H19" s="141"/>
      <c r="I19" s="142">
        <v>75</v>
      </c>
      <c r="J19" s="142"/>
      <c r="K19" s="143">
        <f t="shared" si="2"/>
        <v>1050</v>
      </c>
      <c r="L19" s="144"/>
      <c r="M19" s="145">
        <f t="shared" si="3"/>
        <v>33600</v>
      </c>
      <c r="N19" s="146"/>
      <c r="O19" s="147">
        <f t="shared" si="4"/>
        <v>2.3191991032430134E-2</v>
      </c>
      <c r="P19" s="148"/>
      <c r="Q19" s="141"/>
      <c r="R19" s="150" t="s">
        <v>25</v>
      </c>
      <c r="S19" s="39"/>
      <c r="V19" s="40"/>
    </row>
    <row r="20" spans="1:22" ht="14.25" customHeight="1">
      <c r="A20" s="135" t="s">
        <v>42</v>
      </c>
      <c r="B20" s="136">
        <v>3</v>
      </c>
      <c r="C20" s="137">
        <v>32</v>
      </c>
      <c r="D20" s="138"/>
      <c r="E20" s="139">
        <f t="shared" si="0"/>
        <v>400</v>
      </c>
      <c r="F20" s="140"/>
      <c r="G20" s="139" t="s">
        <v>0</v>
      </c>
      <c r="H20" s="141"/>
      <c r="I20" s="142">
        <v>75</v>
      </c>
      <c r="J20" s="142"/>
      <c r="K20" s="143">
        <f t="shared" si="2"/>
        <v>1050</v>
      </c>
      <c r="L20" s="144"/>
      <c r="M20" s="145">
        <f t="shared" si="3"/>
        <v>33600</v>
      </c>
      <c r="N20" s="146"/>
      <c r="O20" s="147">
        <f t="shared" si="4"/>
        <v>2.3191991032430134E-2</v>
      </c>
      <c r="P20" s="148"/>
      <c r="Q20" s="141"/>
      <c r="R20" s="150">
        <f>SUM(O11:O20)</f>
        <v>0.82718101349000794</v>
      </c>
      <c r="S20" s="53"/>
      <c r="V20" s="40"/>
    </row>
    <row r="21" spans="1:22" ht="14.25" customHeight="1">
      <c r="A21" s="41">
        <v>40</v>
      </c>
      <c r="B21" s="42">
        <v>1</v>
      </c>
      <c r="C21" s="43">
        <v>40</v>
      </c>
      <c r="D21" s="44"/>
      <c r="E21" s="45">
        <f t="shared" si="0"/>
        <v>150</v>
      </c>
      <c r="F21" s="24"/>
      <c r="G21" s="45" t="s">
        <v>0</v>
      </c>
      <c r="H21" s="15"/>
      <c r="I21" s="46">
        <v>200</v>
      </c>
      <c r="J21" s="46"/>
      <c r="K21" s="28">
        <f t="shared" si="2"/>
        <v>2800</v>
      </c>
      <c r="L21" s="47"/>
      <c r="M21" s="48">
        <f t="shared" si="3"/>
        <v>112000</v>
      </c>
      <c r="N21" s="49"/>
      <c r="O21" s="50">
        <f t="shared" si="4"/>
        <v>7.730663677476711E-2</v>
      </c>
      <c r="P21" s="130"/>
      <c r="Q21" s="15"/>
      <c r="R21" s="131"/>
      <c r="S21" s="53"/>
      <c r="V21" s="40"/>
    </row>
    <row r="22" spans="1:22" ht="14.25" customHeight="1">
      <c r="A22" s="135">
        <v>80</v>
      </c>
      <c r="B22" s="136">
        <v>1</v>
      </c>
      <c r="C22" s="137">
        <v>80</v>
      </c>
      <c r="D22" s="138"/>
      <c r="E22" s="139">
        <f t="shared" si="0"/>
        <v>3000</v>
      </c>
      <c r="F22" s="140"/>
      <c r="G22" s="139" t="s">
        <v>0</v>
      </c>
      <c r="H22" s="141"/>
      <c r="I22" s="142">
        <v>10</v>
      </c>
      <c r="J22" s="142"/>
      <c r="K22" s="143">
        <f t="shared" si="2"/>
        <v>140</v>
      </c>
      <c r="L22" s="144"/>
      <c r="M22" s="145">
        <f t="shared" si="3"/>
        <v>11200</v>
      </c>
      <c r="N22" s="146"/>
      <c r="O22" s="147">
        <f t="shared" ref="O22:O28" si="5">(M22/$K$6)</f>
        <v>7.7306636774767115E-3</v>
      </c>
      <c r="P22" s="148"/>
      <c r="Q22" s="141"/>
      <c r="R22" s="149"/>
      <c r="S22" s="39"/>
      <c r="V22" s="40"/>
    </row>
    <row r="23" spans="1:22" ht="15.75">
      <c r="A23" s="191" t="s">
        <v>50</v>
      </c>
      <c r="B23" s="151">
        <v>2</v>
      </c>
      <c r="C23" s="152">
        <v>80</v>
      </c>
      <c r="D23" s="153"/>
      <c r="E23" s="139">
        <f t="shared" si="0"/>
        <v>3000</v>
      </c>
      <c r="F23" s="154"/>
      <c r="G23" s="155" t="s">
        <v>0</v>
      </c>
      <c r="H23" s="156"/>
      <c r="I23" s="157">
        <v>10</v>
      </c>
      <c r="J23" s="157"/>
      <c r="K23" s="143">
        <f t="shared" si="2"/>
        <v>140</v>
      </c>
      <c r="L23" s="158"/>
      <c r="M23" s="145">
        <f t="shared" si="3"/>
        <v>11200</v>
      </c>
      <c r="N23" s="159"/>
      <c r="O23" s="147">
        <f t="shared" si="5"/>
        <v>7.7306636774767115E-3</v>
      </c>
      <c r="P23" s="160"/>
      <c r="Q23" s="156"/>
      <c r="R23" s="161" t="s">
        <v>24</v>
      </c>
      <c r="S23" s="39"/>
      <c r="V23" s="40"/>
    </row>
    <row r="24" spans="1:22" ht="14.25" customHeight="1">
      <c r="A24" s="135" t="s">
        <v>51</v>
      </c>
      <c r="B24" s="136">
        <v>3</v>
      </c>
      <c r="C24" s="137">
        <v>80</v>
      </c>
      <c r="D24" s="138"/>
      <c r="E24" s="139">
        <f t="shared" si="0"/>
        <v>909.09090909090912</v>
      </c>
      <c r="F24" s="140"/>
      <c r="G24" s="139" t="s">
        <v>0</v>
      </c>
      <c r="H24" s="141"/>
      <c r="I24" s="142">
        <v>33</v>
      </c>
      <c r="J24" s="142"/>
      <c r="K24" s="143">
        <f t="shared" si="2"/>
        <v>462</v>
      </c>
      <c r="L24" s="144"/>
      <c r="M24" s="145">
        <f t="shared" si="3"/>
        <v>36960</v>
      </c>
      <c r="N24" s="146"/>
      <c r="O24" s="147">
        <f t="shared" si="5"/>
        <v>2.5511190135673146E-2</v>
      </c>
      <c r="P24" s="148"/>
      <c r="Q24" s="141"/>
      <c r="R24" s="161">
        <f>SUM(O21:O24)</f>
        <v>0.11827915426539368</v>
      </c>
      <c r="S24" s="39"/>
      <c r="V24" s="40"/>
    </row>
    <row r="25" spans="1:22" ht="14.25" customHeight="1">
      <c r="A25" s="41">
        <v>800</v>
      </c>
      <c r="B25" s="42">
        <v>1</v>
      </c>
      <c r="C25" s="43">
        <v>800</v>
      </c>
      <c r="D25" s="44"/>
      <c r="E25" s="45">
        <f t="shared" si="0"/>
        <v>140000</v>
      </c>
      <c r="F25" s="24"/>
      <c r="G25" s="45" t="s">
        <v>0</v>
      </c>
      <c r="H25" s="15"/>
      <c r="I25" s="46" t="s">
        <v>0</v>
      </c>
      <c r="J25" s="46"/>
      <c r="K25" s="28">
        <v>3</v>
      </c>
      <c r="L25" s="47" t="s">
        <v>31</v>
      </c>
      <c r="M25" s="48">
        <f t="shared" si="3"/>
        <v>2400</v>
      </c>
      <c r="N25" s="49"/>
      <c r="O25" s="50">
        <f t="shared" si="5"/>
        <v>1.6565707880307238E-3</v>
      </c>
      <c r="P25" s="130"/>
      <c r="Q25" s="15"/>
      <c r="R25" s="132"/>
      <c r="S25" s="39"/>
      <c r="V25" s="40"/>
    </row>
    <row r="26" spans="1:22" ht="14.25" customHeight="1">
      <c r="A26" s="178" t="s">
        <v>47</v>
      </c>
      <c r="B26" s="42">
        <v>1</v>
      </c>
      <c r="C26" s="43">
        <v>800</v>
      </c>
      <c r="D26" s="44"/>
      <c r="E26" s="45">
        <f t="shared" si="0"/>
        <v>105000</v>
      </c>
      <c r="F26" s="24"/>
      <c r="G26" s="45" t="s">
        <v>0</v>
      </c>
      <c r="H26" s="15"/>
      <c r="I26" s="46" t="s">
        <v>0</v>
      </c>
      <c r="J26" s="46"/>
      <c r="K26" s="28">
        <v>4</v>
      </c>
      <c r="L26" s="47" t="s">
        <v>31</v>
      </c>
      <c r="M26" s="48">
        <f t="shared" si="3"/>
        <v>3200</v>
      </c>
      <c r="N26" s="49"/>
      <c r="O26" s="50">
        <f t="shared" si="5"/>
        <v>2.2087610507076317E-3</v>
      </c>
      <c r="P26" s="130"/>
      <c r="Q26" s="15"/>
      <c r="R26" s="132"/>
      <c r="S26" s="39"/>
      <c r="T26" s="40"/>
      <c r="V26" s="40"/>
    </row>
    <row r="27" spans="1:22" ht="14.25" customHeight="1">
      <c r="A27" s="41" t="s">
        <v>52</v>
      </c>
      <c r="B27" s="133">
        <v>18</v>
      </c>
      <c r="C27" s="43">
        <v>800</v>
      </c>
      <c r="D27" s="44"/>
      <c r="E27" s="45">
        <f t="shared" si="0"/>
        <v>30000</v>
      </c>
      <c r="F27" s="24"/>
      <c r="G27" s="45" t="s">
        <v>0</v>
      </c>
      <c r="H27" s="15"/>
      <c r="I27" s="46">
        <v>1</v>
      </c>
      <c r="J27" s="46"/>
      <c r="K27" s="28">
        <f t="shared" ref="K27" si="6">I27*$K$9</f>
        <v>14</v>
      </c>
      <c r="L27" s="47" t="s">
        <v>31</v>
      </c>
      <c r="M27" s="48">
        <f t="shared" si="3"/>
        <v>11200</v>
      </c>
      <c r="N27" s="49"/>
      <c r="O27" s="50">
        <f t="shared" si="5"/>
        <v>7.7306636774767115E-3</v>
      </c>
      <c r="P27" s="130"/>
      <c r="Q27" s="15"/>
      <c r="R27" s="132" t="s">
        <v>33</v>
      </c>
      <c r="S27" s="39"/>
      <c r="V27" s="40"/>
    </row>
    <row r="28" spans="1:22" s="64" customFormat="1" ht="14.25" customHeight="1" thickBot="1">
      <c r="A28" s="162">
        <v>8888</v>
      </c>
      <c r="B28" s="163">
        <v>1</v>
      </c>
      <c r="C28" s="164">
        <v>8888</v>
      </c>
      <c r="D28" s="165"/>
      <c r="E28" s="166">
        <f t="shared" si="0"/>
        <v>70000</v>
      </c>
      <c r="F28" s="167"/>
      <c r="G28" s="166" t="s">
        <v>0</v>
      </c>
      <c r="H28" s="168"/>
      <c r="I28" s="169" t="s">
        <v>0</v>
      </c>
      <c r="J28" s="169"/>
      <c r="K28" s="170">
        <v>6</v>
      </c>
      <c r="L28" s="171" t="s">
        <v>31</v>
      </c>
      <c r="M28" s="172">
        <f t="shared" si="3"/>
        <v>53328</v>
      </c>
      <c r="N28" s="173"/>
      <c r="O28" s="174">
        <f t="shared" si="5"/>
        <v>3.6809002910042687E-2</v>
      </c>
      <c r="P28" s="175"/>
      <c r="Q28" s="168"/>
      <c r="R28" s="176">
        <f>SUM(O25:O28)</f>
        <v>4.8404998426257756E-2</v>
      </c>
      <c r="S28" s="63"/>
      <c r="V28" s="65"/>
    </row>
    <row r="29" spans="1:22" ht="14.25" customHeight="1" thickTop="1">
      <c r="A29" s="21"/>
      <c r="B29" s="4"/>
      <c r="C29" s="24" t="s">
        <v>38</v>
      </c>
      <c r="D29" s="14"/>
      <c r="E29" s="66">
        <f t="shared" si="0"/>
        <v>4.010733486759805</v>
      </c>
      <c r="F29" s="24"/>
      <c r="G29" s="45">
        <f>SUM(G11:G28)</f>
        <v>16.75</v>
      </c>
      <c r="H29" s="28"/>
      <c r="I29" s="46">
        <f>SUM(I11:I28)</f>
        <v>7479</v>
      </c>
      <c r="J29" s="46"/>
      <c r="K29" s="28">
        <f>SUM(K11:K28)</f>
        <v>104719</v>
      </c>
      <c r="L29" s="47"/>
      <c r="M29" s="48">
        <f>SUM(M11:M28)</f>
        <v>1439888</v>
      </c>
      <c r="N29" s="49"/>
      <c r="O29" s="50">
        <f>SUM(O11:O28)</f>
        <v>0.99386516618165932</v>
      </c>
      <c r="P29" s="51" t="s">
        <v>16</v>
      </c>
      <c r="Q29" s="6"/>
      <c r="R29" s="52">
        <f>R20+R24+R28</f>
        <v>0.99386516618165943</v>
      </c>
    </row>
    <row r="30" spans="1:22" ht="14.25" customHeight="1" thickBot="1">
      <c r="A30" s="67" t="s">
        <v>37</v>
      </c>
      <c r="B30" s="68"/>
      <c r="C30" s="54">
        <f>C28</f>
        <v>8888</v>
      </c>
      <c r="D30" s="69"/>
      <c r="E30" s="55">
        <f t="shared" si="0"/>
        <v>420000</v>
      </c>
      <c r="F30" s="56"/>
      <c r="G30" s="55" t="s">
        <v>0</v>
      </c>
      <c r="H30" s="58"/>
      <c r="I30" s="57" t="s">
        <v>0</v>
      </c>
      <c r="J30" s="57"/>
      <c r="K30" s="58">
        <v>1</v>
      </c>
      <c r="L30" s="59"/>
      <c r="M30" s="60">
        <f t="shared" si="3"/>
        <v>8888</v>
      </c>
      <c r="N30" s="61"/>
      <c r="O30" s="62">
        <f t="shared" ref="O30" si="7">(M30/$K$6)</f>
        <v>6.1348338183404476E-3</v>
      </c>
      <c r="P30" s="70"/>
      <c r="Q30" s="71"/>
      <c r="R30" s="72">
        <f>O30</f>
        <v>6.1348338183404476E-3</v>
      </c>
    </row>
    <row r="31" spans="1:22" ht="14.25" customHeight="1" thickTop="1">
      <c r="A31" s="21"/>
      <c r="B31" s="4"/>
      <c r="C31" s="24" t="s">
        <v>15</v>
      </c>
      <c r="D31" s="14"/>
      <c r="E31" s="66">
        <f t="shared" si="0"/>
        <v>4.0106951871657754</v>
      </c>
      <c r="F31" s="24"/>
      <c r="G31" s="45">
        <f>SUM(G29:G30)</f>
        <v>16.75</v>
      </c>
      <c r="H31" s="28"/>
      <c r="I31" s="46">
        <f>SUM(I29:I30)</f>
        <v>7479</v>
      </c>
      <c r="J31" s="46"/>
      <c r="K31" s="28">
        <f>SUM(K29:K30)</f>
        <v>104720</v>
      </c>
      <c r="L31" s="47"/>
      <c r="M31" s="48">
        <f>SUM(M29:M30)</f>
        <v>1448776</v>
      </c>
      <c r="N31" s="49"/>
      <c r="O31" s="50">
        <f>SUM(O29:O30)</f>
        <v>0.99999999999999978</v>
      </c>
      <c r="P31" s="51"/>
      <c r="Q31" s="6"/>
      <c r="R31" s="52">
        <f>SUM(R29:R30)</f>
        <v>0.99999999999999989</v>
      </c>
    </row>
    <row r="32" spans="1:22" s="38" customFormat="1" ht="14.25" customHeight="1">
      <c r="A32" s="21"/>
      <c r="B32" s="73"/>
      <c r="C32" s="74"/>
      <c r="D32" s="75"/>
      <c r="E32" s="76"/>
      <c r="F32" s="74"/>
      <c r="G32" s="76"/>
      <c r="H32" s="77"/>
      <c r="I32" s="78"/>
      <c r="J32" s="78"/>
      <c r="K32" s="78"/>
      <c r="L32" s="79"/>
      <c r="M32" s="80"/>
      <c r="N32" s="81"/>
      <c r="O32" s="82"/>
      <c r="P32" s="82"/>
      <c r="Q32" s="75"/>
      <c r="R32" s="83"/>
    </row>
    <row r="33" spans="1:25" s="38" customFormat="1" ht="14.25" customHeight="1">
      <c r="A33" s="84" t="s">
        <v>45</v>
      </c>
      <c r="B33" s="73"/>
      <c r="C33" s="74"/>
      <c r="D33" s="75"/>
      <c r="E33" s="202" t="s">
        <v>32</v>
      </c>
      <c r="F33" s="203"/>
      <c r="G33" s="203"/>
      <c r="H33" s="203"/>
      <c r="I33" s="203"/>
      <c r="J33" s="203"/>
      <c r="K33" s="204"/>
      <c r="L33" s="78"/>
      <c r="M33" s="78"/>
      <c r="N33" s="81"/>
      <c r="O33" s="82"/>
      <c r="P33" s="82"/>
      <c r="Q33" s="75"/>
      <c r="R33" s="83"/>
    </row>
    <row r="34" spans="1:25" s="38" customFormat="1" ht="14.25" customHeight="1">
      <c r="A34" s="21"/>
      <c r="B34" s="73"/>
      <c r="C34" s="74"/>
      <c r="D34" s="75"/>
      <c r="E34" s="180">
        <f>C11</f>
        <v>8</v>
      </c>
      <c r="F34" s="181" t="s">
        <v>17</v>
      </c>
      <c r="G34" s="182">
        <f>$A$6/SUM(K11:K12)</f>
        <v>6.25</v>
      </c>
      <c r="H34" s="183"/>
      <c r="I34" s="184">
        <f>+C21</f>
        <v>40</v>
      </c>
      <c r="J34" s="181" t="s">
        <v>17</v>
      </c>
      <c r="K34" s="185">
        <f>$A$6/SUM(K21)</f>
        <v>150</v>
      </c>
      <c r="L34" s="89"/>
      <c r="M34" s="90"/>
      <c r="N34" s="81"/>
      <c r="O34" s="82"/>
      <c r="P34" s="82"/>
      <c r="Q34" s="75"/>
      <c r="R34" s="83"/>
    </row>
    <row r="35" spans="1:25" s="38" customFormat="1" ht="14.25" customHeight="1">
      <c r="A35" s="21"/>
      <c r="B35" s="73"/>
      <c r="C35" s="74"/>
      <c r="D35" s="75"/>
      <c r="E35" s="85">
        <f>C16</f>
        <v>16</v>
      </c>
      <c r="F35" s="6" t="s">
        <v>17</v>
      </c>
      <c r="G35" s="86">
        <f>$A$6/SUM(K13:K16)</f>
        <v>15.789473684210526</v>
      </c>
      <c r="H35" s="87"/>
      <c r="I35" s="91">
        <f>+C22</f>
        <v>80</v>
      </c>
      <c r="J35" s="89" t="s">
        <v>17</v>
      </c>
      <c r="K35" s="88">
        <f>$A$6/SUM(K22:K24)</f>
        <v>566.03773584905662</v>
      </c>
      <c r="L35" s="89"/>
      <c r="M35" s="90"/>
      <c r="N35" s="81"/>
      <c r="O35" s="82"/>
      <c r="P35" s="82"/>
      <c r="Q35" s="75"/>
      <c r="R35" s="83"/>
    </row>
    <row r="36" spans="1:25" s="38" customFormat="1" ht="14.25" customHeight="1">
      <c r="A36" s="92"/>
      <c r="B36" s="73"/>
      <c r="C36" s="74"/>
      <c r="D36" s="75"/>
      <c r="E36" s="85">
        <v>32</v>
      </c>
      <c r="F36" s="6" t="s">
        <v>17</v>
      </c>
      <c r="G36" s="86">
        <f>$A$6/SUM(K17:K20)</f>
        <v>57.142857142857146</v>
      </c>
      <c r="H36" s="87"/>
      <c r="I36" s="91">
        <v>800</v>
      </c>
      <c r="J36" s="89" t="s">
        <v>17</v>
      </c>
      <c r="K36" s="88">
        <f>$A$6/SUM(K25:K27)</f>
        <v>20000</v>
      </c>
      <c r="L36" s="89"/>
      <c r="M36" s="90"/>
      <c r="N36" s="81"/>
      <c r="O36" s="82"/>
      <c r="P36" s="82"/>
      <c r="Q36" s="75"/>
      <c r="R36" s="83"/>
    </row>
    <row r="37" spans="1:25" s="38" customFormat="1" ht="14.25" customHeight="1">
      <c r="A37" s="92"/>
      <c r="B37" s="73"/>
      <c r="C37" s="74"/>
      <c r="D37" s="75"/>
      <c r="E37" s="186"/>
      <c r="F37" s="187"/>
      <c r="G37" s="187"/>
      <c r="H37" s="93"/>
      <c r="I37" s="94">
        <f>C28</f>
        <v>8888</v>
      </c>
      <c r="J37" s="95" t="s">
        <v>17</v>
      </c>
      <c r="K37" s="96">
        <f>$A$6/SUM(K28)</f>
        <v>70000</v>
      </c>
      <c r="L37" s="89"/>
      <c r="M37" s="90"/>
      <c r="N37" s="81"/>
      <c r="O37" s="82"/>
      <c r="P37" s="82"/>
      <c r="Q37" s="75"/>
      <c r="R37" s="83"/>
    </row>
    <row r="38" spans="1:25" s="38" customFormat="1" ht="14.25" customHeight="1">
      <c r="A38" s="92"/>
      <c r="B38" s="73"/>
      <c r="C38" s="74"/>
      <c r="D38" s="75"/>
      <c r="E38" s="75"/>
      <c r="F38" s="75"/>
      <c r="G38" s="75"/>
      <c r="H38" s="74"/>
      <c r="L38" s="89"/>
      <c r="M38" s="90"/>
      <c r="N38" s="81"/>
      <c r="O38" s="82"/>
      <c r="P38" s="82"/>
      <c r="Q38" s="75"/>
      <c r="R38" s="83"/>
    </row>
    <row r="39" spans="1:25" s="38" customFormat="1" ht="14.25" customHeight="1">
      <c r="A39" s="92"/>
      <c r="B39" s="73"/>
      <c r="C39" s="74"/>
      <c r="D39" s="75"/>
      <c r="E39" s="91"/>
      <c r="F39" s="87"/>
      <c r="G39" s="86"/>
      <c r="H39" s="74"/>
      <c r="I39" s="91"/>
      <c r="J39" s="89"/>
      <c r="K39" s="90"/>
      <c r="L39" s="78"/>
      <c r="M39" s="78"/>
      <c r="N39" s="81"/>
      <c r="O39" s="82"/>
      <c r="P39" s="82"/>
      <c r="Q39" s="75"/>
      <c r="R39" s="83"/>
    </row>
    <row r="40" spans="1:25" ht="14.25" customHeight="1">
      <c r="A40" s="97" t="s">
        <v>18</v>
      </c>
      <c r="B40" s="98" t="s">
        <v>36</v>
      </c>
      <c r="C40" s="6"/>
      <c r="D40" s="6"/>
      <c r="E40" s="99"/>
      <c r="F40" s="100"/>
      <c r="G40" s="101"/>
      <c r="H40" s="87"/>
      <c r="I40" s="89"/>
      <c r="J40" s="89"/>
      <c r="K40" s="89"/>
      <c r="L40" s="102"/>
      <c r="M40" s="103"/>
      <c r="N40" s="104"/>
      <c r="O40" s="51"/>
      <c r="P40" s="51"/>
      <c r="Q40" s="6"/>
      <c r="R40" s="9"/>
    </row>
    <row r="41" spans="1:25" ht="14.25" customHeight="1">
      <c r="A41" s="97" t="s">
        <v>31</v>
      </c>
      <c r="B41" s="98" t="s">
        <v>35</v>
      </c>
      <c r="C41" s="6"/>
      <c r="D41" s="6"/>
      <c r="E41" s="99"/>
      <c r="F41" s="100"/>
      <c r="G41" s="105"/>
      <c r="H41" s="87"/>
      <c r="I41" s="89"/>
      <c r="J41" s="89"/>
      <c r="K41" s="102"/>
      <c r="L41" s="102"/>
      <c r="M41" s="89"/>
      <c r="N41" s="104"/>
      <c r="O41" s="106"/>
      <c r="P41" s="106"/>
      <c r="Q41" s="6"/>
      <c r="R41" s="9"/>
    </row>
    <row r="42" spans="1:25" ht="14.25" customHeight="1">
      <c r="A42" s="97" t="s">
        <v>16</v>
      </c>
      <c r="B42" s="98" t="s">
        <v>19</v>
      </c>
      <c r="C42" s="6"/>
      <c r="D42" s="6"/>
      <c r="E42" s="99"/>
      <c r="F42" s="100"/>
      <c r="G42" s="105"/>
      <c r="H42" s="87"/>
      <c r="I42" s="89"/>
      <c r="J42" s="89"/>
      <c r="K42" s="102"/>
      <c r="L42" s="102"/>
      <c r="M42" s="89"/>
      <c r="N42" s="104"/>
      <c r="O42" s="106"/>
      <c r="P42" s="106"/>
      <c r="Q42" s="6"/>
      <c r="R42" s="9"/>
    </row>
    <row r="43" spans="1:25" ht="14.25" customHeight="1">
      <c r="A43" s="21"/>
      <c r="B43" s="4"/>
      <c r="C43" s="6"/>
      <c r="D43" s="6"/>
      <c r="E43" s="6"/>
      <c r="F43" s="107"/>
      <c r="G43" s="6"/>
      <c r="H43" s="6"/>
      <c r="I43" s="6"/>
      <c r="J43" s="107"/>
      <c r="K43" s="6"/>
      <c r="L43" s="6"/>
      <c r="M43" s="6"/>
      <c r="N43" s="107"/>
      <c r="O43" s="6"/>
      <c r="P43" s="6"/>
      <c r="Q43" s="6"/>
      <c r="R43" s="9"/>
      <c r="Y43" s="99"/>
    </row>
    <row r="44" spans="1:25" ht="14.25" customHeight="1">
      <c r="A44" s="108"/>
      <c r="B44" s="109"/>
      <c r="C44" s="34" t="s">
        <v>8</v>
      </c>
      <c r="D44" s="110"/>
      <c r="E44" s="110"/>
      <c r="F44" s="34" t="s">
        <v>20</v>
      </c>
      <c r="G44" s="110"/>
      <c r="H44" s="110"/>
      <c r="I44" s="110"/>
      <c r="J44" s="34" t="s">
        <v>21</v>
      </c>
      <c r="K44" s="110"/>
      <c r="L44" s="110"/>
      <c r="M44" s="110"/>
      <c r="N44" s="34" t="s">
        <v>22</v>
      </c>
      <c r="O44" s="110"/>
      <c r="P44" s="110"/>
      <c r="Q44" s="34" t="s">
        <v>23</v>
      </c>
      <c r="R44" s="111"/>
      <c r="T44" s="112"/>
      <c r="U44" s="113"/>
      <c r="Y44" s="99"/>
    </row>
    <row r="45" spans="1:25" ht="12.75" customHeight="1">
      <c r="A45" s="41">
        <f>A11</f>
        <v>8</v>
      </c>
      <c r="B45" s="42"/>
      <c r="C45" s="12">
        <f>C11</f>
        <v>8</v>
      </c>
      <c r="D45" s="14"/>
      <c r="E45" s="14">
        <v>6</v>
      </c>
      <c r="F45" s="15" t="s">
        <v>17</v>
      </c>
      <c r="G45" s="44">
        <f>E45*C45</f>
        <v>48</v>
      </c>
      <c r="H45" s="14"/>
      <c r="I45" s="14">
        <v>10</v>
      </c>
      <c r="J45" s="15" t="s">
        <v>17</v>
      </c>
      <c r="K45" s="44">
        <f t="shared" ref="K45:K50" si="8">I45*C45</f>
        <v>80</v>
      </c>
      <c r="L45" s="14"/>
      <c r="M45" s="14">
        <v>8</v>
      </c>
      <c r="N45" s="15" t="s">
        <v>17</v>
      </c>
      <c r="O45" s="44">
        <f t="shared" ref="O45:O50" si="9">M45*C45</f>
        <v>64</v>
      </c>
      <c r="P45" s="47">
        <v>8</v>
      </c>
      <c r="Q45" s="15" t="s">
        <v>17</v>
      </c>
      <c r="R45" s="114">
        <f t="shared" ref="R45:R50" si="10">P45*C45</f>
        <v>64</v>
      </c>
      <c r="S45" s="115">
        <f>((M45+I45+E45+P45)*($I$9/$G$9))/4</f>
        <v>3200</v>
      </c>
      <c r="T45" s="115">
        <f>I11</f>
        <v>3200</v>
      </c>
      <c r="U45" s="116"/>
      <c r="V45" s="117">
        <f>S45-T45</f>
        <v>0</v>
      </c>
      <c r="Y45" s="99"/>
    </row>
    <row r="46" spans="1:25" ht="12.75" customHeight="1">
      <c r="A46" s="41" t="str">
        <f t="shared" ref="A46:A50" si="11">A12</f>
        <v>$4x2</v>
      </c>
      <c r="B46" s="42"/>
      <c r="C46" s="12">
        <f t="shared" ref="C46:C50" si="12">C12</f>
        <v>8</v>
      </c>
      <c r="D46" s="14"/>
      <c r="E46" s="14">
        <v>4</v>
      </c>
      <c r="F46" s="15" t="s">
        <v>17</v>
      </c>
      <c r="G46" s="44">
        <f t="shared" ref="G46:G50" si="13">E46*C46</f>
        <v>32</v>
      </c>
      <c r="H46" s="14"/>
      <c r="I46" s="14">
        <v>4</v>
      </c>
      <c r="J46" s="15" t="s">
        <v>17</v>
      </c>
      <c r="K46" s="44">
        <f t="shared" si="8"/>
        <v>32</v>
      </c>
      <c r="L46" s="14"/>
      <c r="M46" s="14">
        <v>4</v>
      </c>
      <c r="N46" s="15" t="s">
        <v>17</v>
      </c>
      <c r="O46" s="44">
        <f t="shared" si="9"/>
        <v>32</v>
      </c>
      <c r="P46" s="47">
        <v>4</v>
      </c>
      <c r="Q46" s="15" t="s">
        <v>17</v>
      </c>
      <c r="R46" s="114">
        <f t="shared" si="10"/>
        <v>32</v>
      </c>
      <c r="S46" s="115">
        <f t="shared" ref="S46:S50" si="14">((M46+I46+E46+P46)*($I$9/$G$9))/4</f>
        <v>1600</v>
      </c>
      <c r="T46" s="115">
        <f t="shared" ref="T46:T50" si="15">I12</f>
        <v>1600</v>
      </c>
      <c r="U46" s="116"/>
      <c r="V46" s="117">
        <f t="shared" ref="V46:V50" si="16">S46-T46</f>
        <v>0</v>
      </c>
    </row>
    <row r="47" spans="1:25" ht="12.75" customHeight="1">
      <c r="A47" s="41">
        <f t="shared" si="11"/>
        <v>16</v>
      </c>
      <c r="B47" s="42"/>
      <c r="C47" s="12">
        <f t="shared" si="12"/>
        <v>16</v>
      </c>
      <c r="D47" s="14"/>
      <c r="E47" s="14">
        <v>1</v>
      </c>
      <c r="F47" s="15" t="s">
        <v>17</v>
      </c>
      <c r="G47" s="44">
        <f t="shared" ref="G47" si="17">E47*C47</f>
        <v>16</v>
      </c>
      <c r="H47" s="14"/>
      <c r="I47" s="14">
        <v>1</v>
      </c>
      <c r="J47" s="15" t="s">
        <v>17</v>
      </c>
      <c r="K47" s="44">
        <f t="shared" ref="K47" si="18">I47*C47</f>
        <v>16</v>
      </c>
      <c r="L47" s="14"/>
      <c r="M47" s="14">
        <v>1</v>
      </c>
      <c r="N47" s="15" t="s">
        <v>17</v>
      </c>
      <c r="O47" s="44">
        <f t="shared" ref="O47" si="19">M47*C47</f>
        <v>16</v>
      </c>
      <c r="P47" s="47">
        <v>1</v>
      </c>
      <c r="Q47" s="15" t="s">
        <v>17</v>
      </c>
      <c r="R47" s="114">
        <f t="shared" ref="R47" si="20">P47*C47</f>
        <v>16</v>
      </c>
      <c r="S47" s="115">
        <f t="shared" si="14"/>
        <v>400</v>
      </c>
      <c r="T47" s="115">
        <f t="shared" si="15"/>
        <v>400</v>
      </c>
      <c r="U47" s="116"/>
      <c r="V47" s="117">
        <f t="shared" si="16"/>
        <v>0</v>
      </c>
    </row>
    <row r="48" spans="1:25" ht="12.75" customHeight="1">
      <c r="A48" s="41" t="str">
        <f t="shared" si="11"/>
        <v>$4x4</v>
      </c>
      <c r="B48" s="42"/>
      <c r="C48" s="12">
        <f t="shared" si="12"/>
        <v>16</v>
      </c>
      <c r="D48" s="14"/>
      <c r="E48" s="14">
        <v>2</v>
      </c>
      <c r="F48" s="15" t="s">
        <v>17</v>
      </c>
      <c r="G48" s="44">
        <f t="shared" si="13"/>
        <v>32</v>
      </c>
      <c r="H48" s="14"/>
      <c r="I48" s="14">
        <v>0</v>
      </c>
      <c r="J48" s="15" t="s">
        <v>17</v>
      </c>
      <c r="K48" s="44">
        <f>I48*C48</f>
        <v>0</v>
      </c>
      <c r="L48" s="14"/>
      <c r="M48" s="14">
        <v>1</v>
      </c>
      <c r="N48" s="15" t="s">
        <v>17</v>
      </c>
      <c r="O48" s="44">
        <f>M48*C48</f>
        <v>16</v>
      </c>
      <c r="P48" s="47">
        <v>1</v>
      </c>
      <c r="Q48" s="15" t="s">
        <v>17</v>
      </c>
      <c r="R48" s="114">
        <f t="shared" si="10"/>
        <v>16</v>
      </c>
      <c r="S48" s="115">
        <f t="shared" si="14"/>
        <v>400</v>
      </c>
      <c r="T48" s="115">
        <f t="shared" si="15"/>
        <v>400</v>
      </c>
      <c r="U48" s="116"/>
      <c r="V48" s="117">
        <f t="shared" si="16"/>
        <v>0</v>
      </c>
    </row>
    <row r="49" spans="1:22" ht="12.75" customHeight="1">
      <c r="A49" s="41" t="str">
        <f t="shared" si="11"/>
        <v>$2 (8X)</v>
      </c>
      <c r="B49" s="42"/>
      <c r="C49" s="12">
        <f t="shared" si="12"/>
        <v>16</v>
      </c>
      <c r="D49" s="14"/>
      <c r="E49" s="14">
        <v>2</v>
      </c>
      <c r="F49" s="15" t="s">
        <v>17</v>
      </c>
      <c r="G49" s="44">
        <f>E49*C49</f>
        <v>32</v>
      </c>
      <c r="H49" s="14"/>
      <c r="I49" s="14">
        <v>2</v>
      </c>
      <c r="J49" s="15" t="s">
        <v>17</v>
      </c>
      <c r="K49" s="44">
        <f t="shared" si="8"/>
        <v>32</v>
      </c>
      <c r="L49" s="14"/>
      <c r="M49" s="14">
        <v>2</v>
      </c>
      <c r="N49" s="15" t="s">
        <v>17</v>
      </c>
      <c r="O49" s="44">
        <f t="shared" si="9"/>
        <v>32</v>
      </c>
      <c r="P49" s="14">
        <v>1</v>
      </c>
      <c r="Q49" s="15" t="s">
        <v>17</v>
      </c>
      <c r="R49" s="114">
        <f t="shared" si="10"/>
        <v>16</v>
      </c>
      <c r="S49" s="115">
        <f t="shared" si="14"/>
        <v>700</v>
      </c>
      <c r="T49" s="115">
        <f t="shared" si="15"/>
        <v>700</v>
      </c>
      <c r="U49" s="116"/>
      <c r="V49" s="117">
        <f t="shared" si="16"/>
        <v>0</v>
      </c>
    </row>
    <row r="50" spans="1:22" ht="12.75" customHeight="1">
      <c r="A50" s="41" t="str">
        <f t="shared" si="11"/>
        <v>$8x2</v>
      </c>
      <c r="B50" s="42"/>
      <c r="C50" s="192">
        <f t="shared" si="12"/>
        <v>16</v>
      </c>
      <c r="D50" s="14"/>
      <c r="E50" s="14">
        <v>1</v>
      </c>
      <c r="F50" s="15" t="s">
        <v>17</v>
      </c>
      <c r="G50" s="44">
        <f t="shared" si="13"/>
        <v>16</v>
      </c>
      <c r="H50" s="14"/>
      <c r="I50" s="14">
        <v>1</v>
      </c>
      <c r="J50" s="15" t="s">
        <v>17</v>
      </c>
      <c r="K50" s="44">
        <f t="shared" si="8"/>
        <v>16</v>
      </c>
      <c r="L50" s="14"/>
      <c r="M50" s="14">
        <v>1</v>
      </c>
      <c r="N50" s="15" t="s">
        <v>17</v>
      </c>
      <c r="O50" s="44">
        <f t="shared" si="9"/>
        <v>16</v>
      </c>
      <c r="P50" s="14">
        <v>1</v>
      </c>
      <c r="Q50" s="15" t="s">
        <v>17</v>
      </c>
      <c r="R50" s="114">
        <f t="shared" si="10"/>
        <v>16</v>
      </c>
      <c r="S50" s="115">
        <f t="shared" si="14"/>
        <v>400</v>
      </c>
      <c r="T50" s="115">
        <f t="shared" si="15"/>
        <v>400</v>
      </c>
      <c r="U50" s="116"/>
      <c r="V50" s="117">
        <f t="shared" si="16"/>
        <v>0</v>
      </c>
    </row>
    <row r="51" spans="1:22" ht="12.75" customHeight="1">
      <c r="A51" s="188" t="s">
        <v>28</v>
      </c>
      <c r="B51" s="126"/>
      <c r="C51" s="12"/>
      <c r="D51" s="129"/>
      <c r="E51" s="129">
        <f>SUM(E45:E50)</f>
        <v>16</v>
      </c>
      <c r="F51" s="127"/>
      <c r="G51" s="189">
        <f>SUM(G45:G50)</f>
        <v>176</v>
      </c>
      <c r="H51" s="129"/>
      <c r="I51" s="129">
        <f>SUM(I45:I50)</f>
        <v>18</v>
      </c>
      <c r="J51" s="127"/>
      <c r="K51" s="189">
        <f>SUM(K45:K50)</f>
        <v>176</v>
      </c>
      <c r="L51" s="129"/>
      <c r="M51" s="128">
        <f>SUM(M45:M50)</f>
        <v>17</v>
      </c>
      <c r="N51" s="127"/>
      <c r="O51" s="189">
        <f>SUM(O45:O50)</f>
        <v>176</v>
      </c>
      <c r="P51" s="128">
        <f>SUM(P45:P50)</f>
        <v>16</v>
      </c>
      <c r="Q51" s="127"/>
      <c r="R51" s="190">
        <f>SUM(R45:R50)</f>
        <v>160</v>
      </c>
      <c r="S51" s="115"/>
      <c r="T51" s="115"/>
      <c r="V51" s="117"/>
    </row>
    <row r="52" spans="1:22" ht="12.75" customHeight="1">
      <c r="A52" s="41"/>
      <c r="B52" s="4"/>
      <c r="C52" s="12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9"/>
      <c r="S52" s="115"/>
      <c r="T52" s="115"/>
      <c r="V52" s="117"/>
    </row>
    <row r="53" spans="1:22" ht="12.75" customHeight="1">
      <c r="A53" s="41"/>
      <c r="B53" s="4"/>
      <c r="C53" s="12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9"/>
      <c r="S53" s="118">
        <f>SUM(G51+K51+O51+R51)/4</f>
        <v>172</v>
      </c>
      <c r="T53" s="115"/>
      <c r="V53" s="117"/>
    </row>
    <row r="54" spans="1:22" ht="12.75" customHeight="1">
      <c r="A54" s="21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9"/>
      <c r="S54" s="115"/>
      <c r="T54" s="115"/>
      <c r="V54" s="117"/>
    </row>
    <row r="55" spans="1:22" ht="14.25" customHeight="1" thickBot="1">
      <c r="A55" s="119"/>
      <c r="B55" s="120"/>
      <c r="C55" s="121"/>
      <c r="D55" s="121"/>
      <c r="E55" s="121"/>
      <c r="F55" s="121"/>
      <c r="G55" s="121"/>
      <c r="H55" s="121"/>
      <c r="I55" s="121"/>
      <c r="J55" s="121"/>
      <c r="K55" s="121"/>
      <c r="L55" s="121"/>
      <c r="M55" s="121"/>
      <c r="N55" s="121"/>
      <c r="O55" s="121"/>
      <c r="P55" s="121"/>
      <c r="Q55" s="121"/>
      <c r="R55" s="122"/>
    </row>
    <row r="56" spans="1:22" ht="14.25" customHeight="1">
      <c r="A56" s="6"/>
      <c r="B56" s="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123"/>
      <c r="Q56" s="6"/>
      <c r="R56" s="6"/>
      <c r="S56" s="6"/>
    </row>
    <row r="57" spans="1:22" ht="14.25" customHeight="1">
      <c r="A57" s="6"/>
      <c r="B57" s="4"/>
      <c r="C57" s="6"/>
      <c r="D57" s="6"/>
      <c r="E57" s="6"/>
      <c r="F57" s="6"/>
      <c r="G57" s="6"/>
      <c r="H57" s="6"/>
      <c r="I57" s="6"/>
      <c r="P57" s="124"/>
      <c r="Q57" s="6"/>
      <c r="R57" s="6"/>
      <c r="S57" s="6"/>
    </row>
    <row r="58" spans="1:22" ht="14.25" customHeight="1">
      <c r="A58" s="23"/>
      <c r="B58" s="4"/>
      <c r="C58" s="6"/>
      <c r="D58" s="6"/>
      <c r="E58" s="6"/>
      <c r="F58" s="23"/>
      <c r="G58" s="6"/>
      <c r="H58" s="6"/>
      <c r="I58" s="8"/>
      <c r="P58" s="6"/>
      <c r="Q58" s="6"/>
      <c r="R58" s="6"/>
      <c r="S58" s="6"/>
    </row>
    <row r="59" spans="1:22" ht="14.25" customHeight="1">
      <c r="A59" s="23"/>
      <c r="B59" s="4"/>
      <c r="C59" s="6"/>
      <c r="D59" s="6"/>
      <c r="E59" s="6"/>
      <c r="F59" s="6"/>
      <c r="G59" s="6"/>
      <c r="H59" s="6"/>
      <c r="I59" s="8"/>
      <c r="P59" s="6"/>
      <c r="Q59" s="6"/>
      <c r="R59" s="6"/>
      <c r="S59" s="6"/>
    </row>
    <row r="60" spans="1:22" ht="14.25" customHeight="1">
      <c r="A60" s="6"/>
      <c r="B60" s="4"/>
      <c r="C60" s="6"/>
      <c r="D60" s="6"/>
      <c r="E60" s="75"/>
      <c r="F60" s="6"/>
      <c r="G60" s="6"/>
      <c r="H60" s="6"/>
      <c r="I60" s="6"/>
      <c r="P60" s="6"/>
      <c r="Q60" s="6"/>
      <c r="R60" s="6"/>
      <c r="S60" s="6"/>
    </row>
    <row r="61" spans="1:22" ht="14.25" customHeight="1">
      <c r="A61" s="6"/>
      <c r="B61" s="4"/>
      <c r="C61" s="6"/>
      <c r="D61" s="6"/>
      <c r="E61" s="6"/>
      <c r="F61" s="6"/>
      <c r="G61" s="75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</row>
    <row r="62" spans="1:22" ht="14.25" customHeight="1">
      <c r="A62" s="6"/>
      <c r="B62" s="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</row>
    <row r="63" spans="1:22" ht="14.25" customHeight="1">
      <c r="E63" s="6"/>
    </row>
    <row r="64" spans="1:22" ht="14.25" customHeight="1">
      <c r="E64" s="6"/>
    </row>
    <row r="65" spans="2:5" ht="14.25" customHeight="1">
      <c r="E65" s="6"/>
    </row>
    <row r="66" spans="2:5" ht="14.25" customHeight="1">
      <c r="E66" s="6"/>
    </row>
    <row r="67" spans="2:5" ht="14.25" customHeight="1">
      <c r="E67" s="6"/>
    </row>
    <row r="68" spans="2:5" ht="14.25" customHeight="1">
      <c r="B68" s="1"/>
      <c r="E68" s="6"/>
    </row>
    <row r="69" spans="2:5" ht="14.25" customHeight="1">
      <c r="B69" s="1"/>
      <c r="E69" s="6"/>
    </row>
    <row r="70" spans="2:5" ht="14.25" customHeight="1">
      <c r="B70" s="1"/>
      <c r="E70" s="6"/>
    </row>
  </sheetData>
  <mergeCells count="5">
    <mergeCell ref="A1:R1"/>
    <mergeCell ref="A2:R2"/>
    <mergeCell ref="A3:R3"/>
    <mergeCell ref="A4:R4"/>
    <mergeCell ref="E33:K33"/>
  </mergeCells>
  <phoneticPr fontId="0" type="noConversion"/>
  <printOptions horizontalCentered="1"/>
  <pageMargins left="0.28000000000000003" right="0.28000000000000003" top="0.7" bottom="0.2" header="0.5" footer="0.3"/>
  <pageSetup scale="79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1504</vt:lpstr>
      <vt:lpstr>'1504'!Print_Area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 Services</dc:creator>
  <cp:lastModifiedBy>sylvia.buzzell</cp:lastModifiedBy>
  <cp:lastPrinted>2017-12-06T18:48:29Z</cp:lastPrinted>
  <dcterms:created xsi:type="dcterms:W3CDTF">1998-07-22T12:50:39Z</dcterms:created>
  <dcterms:modified xsi:type="dcterms:W3CDTF">2018-09-14T19:13:53Z</dcterms:modified>
</cp:coreProperties>
</file>