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LC\VLC - Shared Restrictions\RFPs\Gaming System\2020 RFP\QUESTION RESPONSES\"/>
    </mc:Choice>
  </mc:AlternateContent>
  <xr:revisionPtr revIDLastSave="0" documentId="8_{473436AB-E373-43B6-B963-9AE55A679E2B}" xr6:coauthVersionLast="40" xr6:coauthVersionMax="40" xr10:uidLastSave="{00000000-0000-0000-0000-000000000000}"/>
  <bookViews>
    <workbookView xWindow="0" yWindow="0" windowWidth="25200" windowHeight="11715" xr2:uid="{B105E09F-5308-4996-81EF-0277797C85AB}"/>
  </bookViews>
  <sheets>
    <sheet name="FY19" sheetId="4" r:id="rId1"/>
    <sheet name="FY18" sheetId="3" r:id="rId2"/>
    <sheet name="FY17" sheetId="1" r:id="rId3"/>
    <sheet name="FY16" sheetId="2" r:id="rId4"/>
  </sheets>
  <definedNames>
    <definedName name="_10Week_26">#N/A</definedName>
    <definedName name="_11Week_3">#N/A</definedName>
    <definedName name="_12Week_4">#N/A</definedName>
    <definedName name="_13Week_5">#N/A</definedName>
    <definedName name="_14Week_6">#N/A</definedName>
    <definedName name="_15Week_7">#N/A</definedName>
    <definedName name="_16Week_8">#N/A</definedName>
    <definedName name="_17Week_9">#N/A</definedName>
    <definedName name="_1Game_Names">#N/A</definedName>
    <definedName name="_2Release_Dates">#N/A</definedName>
    <definedName name="_3Week_1">#N/A</definedName>
    <definedName name="_4Week_10">#N/A</definedName>
    <definedName name="_5Week_11">#N/A</definedName>
    <definedName name="_6Week_12">#N/A</definedName>
    <definedName name="_7Week_2">#N/A</definedName>
    <definedName name="_8Week_24">#N/A</definedName>
    <definedName name="_9Week_25">#N/A</definedName>
    <definedName name="_xlnm.Print_Area" localSheetId="3">'FY16'!$A$1:$K$140</definedName>
    <definedName name="_xlnm.Print_Area" localSheetId="2">'FY17'!$A$1:$K$137</definedName>
    <definedName name="_xlnm.Print_Area" localSheetId="1">'FY18'!$A$1:$K$133</definedName>
    <definedName name="_xlnm.Print_Area" localSheetId="0">'FY19'!$A$1:$K$111</definedName>
    <definedName name="_xlnm.Print_Titles" localSheetId="3">'FY16'!$4:$7</definedName>
    <definedName name="_xlnm.Print_Titles" localSheetId="2">'FY17'!$4:$7</definedName>
    <definedName name="_xlnm.Print_Titles" localSheetId="1">'FY18'!$4:$7</definedName>
    <definedName name="_xlnm.Print_Titles" localSheetId="0">'FY19'!$4:$7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71" i="4" l="1"/>
  <c r="F171" i="4"/>
  <c r="E171" i="4"/>
  <c r="D171" i="4"/>
  <c r="C171" i="4"/>
  <c r="B171" i="4"/>
  <c r="H170" i="4"/>
  <c r="F170" i="4"/>
  <c r="D170" i="4"/>
  <c r="C170" i="4"/>
  <c r="B170" i="4"/>
  <c r="J169" i="4"/>
  <c r="H169" i="4"/>
  <c r="F169" i="4"/>
  <c r="E169" i="4"/>
  <c r="D169" i="4"/>
  <c r="C169" i="4"/>
  <c r="B169" i="4"/>
  <c r="J168" i="4"/>
  <c r="H168" i="4"/>
  <c r="F168" i="4"/>
  <c r="E168" i="4"/>
  <c r="D168" i="4"/>
  <c r="C168" i="4"/>
  <c r="B168" i="4"/>
  <c r="J166" i="4"/>
  <c r="H166" i="4"/>
  <c r="F166" i="4"/>
  <c r="E166" i="4"/>
  <c r="D166" i="4"/>
  <c r="C166" i="4"/>
  <c r="B166" i="4"/>
  <c r="J165" i="4"/>
  <c r="H165" i="4"/>
  <c r="F165" i="4"/>
  <c r="E165" i="4"/>
  <c r="D165" i="4"/>
  <c r="C165" i="4"/>
  <c r="B165" i="4"/>
  <c r="J164" i="4"/>
  <c r="H164" i="4"/>
  <c r="F164" i="4"/>
  <c r="E164" i="4"/>
  <c r="D164" i="4"/>
  <c r="C164" i="4"/>
  <c r="B164" i="4"/>
  <c r="H163" i="4"/>
  <c r="F163" i="4"/>
  <c r="D163" i="4"/>
  <c r="C163" i="4"/>
  <c r="B163" i="4"/>
  <c r="J162" i="4"/>
  <c r="H162" i="4"/>
  <c r="F162" i="4"/>
  <c r="E162" i="4"/>
  <c r="D162" i="4"/>
  <c r="C162" i="4"/>
  <c r="B162" i="4"/>
  <c r="H161" i="4"/>
  <c r="F161" i="4"/>
  <c r="D161" i="4"/>
  <c r="C161" i="4"/>
  <c r="B161" i="4"/>
  <c r="H160" i="4"/>
  <c r="F160" i="4"/>
  <c r="E160" i="4"/>
  <c r="D160" i="4"/>
  <c r="C160" i="4"/>
  <c r="B160" i="4"/>
  <c r="AK142" i="4"/>
  <c r="AJ142" i="4"/>
  <c r="AJ144" i="4" s="1"/>
  <c r="AI142" i="4"/>
  <c r="AI144" i="4" s="1"/>
  <c r="AH142" i="4"/>
  <c r="AG142" i="4"/>
  <c r="AF142" i="4"/>
  <c r="AF144" i="4" s="1"/>
  <c r="AE142" i="4"/>
  <c r="AE144" i="4" s="1"/>
  <c r="AD142" i="4"/>
  <c r="AD144" i="4" s="1"/>
  <c r="AC142" i="4"/>
  <c r="AB142" i="4"/>
  <c r="AB144" i="4" s="1"/>
  <c r="AE131" i="4"/>
  <c r="O131" i="4"/>
  <c r="AK130" i="4"/>
  <c r="AJ130" i="4"/>
  <c r="AJ131" i="4" s="1"/>
  <c r="AI130" i="4"/>
  <c r="AI151" i="4" s="1"/>
  <c r="AH130" i="4"/>
  <c r="AG130" i="4"/>
  <c r="AF130" i="4"/>
  <c r="AF131" i="4" s="1"/>
  <c r="AE130" i="4"/>
  <c r="AE151" i="4" s="1"/>
  <c r="AD130" i="4"/>
  <c r="AC130" i="4"/>
  <c r="AB130" i="4"/>
  <c r="AA130" i="4"/>
  <c r="AA151" i="4" s="1"/>
  <c r="Z130" i="4"/>
  <c r="Y130" i="4"/>
  <c r="X130" i="4"/>
  <c r="W130" i="4"/>
  <c r="W151" i="4" s="1"/>
  <c r="V130" i="4"/>
  <c r="U130" i="4"/>
  <c r="T130" i="4"/>
  <c r="S130" i="4"/>
  <c r="S151" i="4" s="1"/>
  <c r="R130" i="4"/>
  <c r="Q130" i="4"/>
  <c r="P130" i="4"/>
  <c r="O130" i="4"/>
  <c r="O151" i="4" s="1"/>
  <c r="N130" i="4"/>
  <c r="M130" i="4"/>
  <c r="L130" i="4"/>
  <c r="AE129" i="4"/>
  <c r="O129" i="4"/>
  <c r="AK128" i="4"/>
  <c r="AJ128" i="4"/>
  <c r="AJ129" i="4" s="1"/>
  <c r="AI128" i="4"/>
  <c r="AI150" i="4" s="1"/>
  <c r="AH128" i="4"/>
  <c r="AG128" i="4"/>
  <c r="AF128" i="4"/>
  <c r="AF129" i="4" s="1"/>
  <c r="AE128" i="4"/>
  <c r="AD128" i="4"/>
  <c r="AC128" i="4"/>
  <c r="AB128" i="4"/>
  <c r="AB129" i="4" s="1"/>
  <c r="AA128" i="4"/>
  <c r="AA129" i="4" s="1"/>
  <c r="Z128" i="4"/>
  <c r="Y128" i="4"/>
  <c r="X128" i="4"/>
  <c r="X129" i="4" s="1"/>
  <c r="W128" i="4"/>
  <c r="W129" i="4" s="1"/>
  <c r="V128" i="4"/>
  <c r="U128" i="4"/>
  <c r="T128" i="4"/>
  <c r="T129" i="4" s="1"/>
  <c r="S128" i="4"/>
  <c r="S150" i="4" s="1"/>
  <c r="R128" i="4"/>
  <c r="Q128" i="4"/>
  <c r="P128" i="4"/>
  <c r="P129" i="4" s="1"/>
  <c r="O128" i="4"/>
  <c r="N128" i="4"/>
  <c r="M128" i="4"/>
  <c r="L128" i="4"/>
  <c r="L129" i="4" s="1"/>
  <c r="AG127" i="4"/>
  <c r="Q127" i="4"/>
  <c r="AK126" i="4"/>
  <c r="AK127" i="4" s="1"/>
  <c r="AJ126" i="4"/>
  <c r="AI126" i="4"/>
  <c r="AH126" i="4"/>
  <c r="AH127" i="4" s="1"/>
  <c r="AG126" i="4"/>
  <c r="AF126" i="4"/>
  <c r="AE126" i="4"/>
  <c r="AD126" i="4"/>
  <c r="AD127" i="4" s="1"/>
  <c r="AC126" i="4"/>
  <c r="AC127" i="4" s="1"/>
  <c r="AB126" i="4"/>
  <c r="AA126" i="4"/>
  <c r="Z126" i="4"/>
  <c r="Z127" i="4" s="1"/>
  <c r="Y126" i="4"/>
  <c r="Y127" i="4" s="1"/>
  <c r="X126" i="4"/>
  <c r="W126" i="4"/>
  <c r="V126" i="4"/>
  <c r="V127" i="4" s="1"/>
  <c r="U126" i="4"/>
  <c r="U127" i="4" s="1"/>
  <c r="T126" i="4"/>
  <c r="S126" i="4"/>
  <c r="R126" i="4"/>
  <c r="R127" i="4" s="1"/>
  <c r="Q126" i="4"/>
  <c r="P126" i="4"/>
  <c r="O126" i="4"/>
  <c r="N126" i="4"/>
  <c r="N127" i="4" s="1"/>
  <c r="M126" i="4"/>
  <c r="M127" i="4" s="1"/>
  <c r="L126" i="4"/>
  <c r="AK124" i="4"/>
  <c r="AJ124" i="4"/>
  <c r="AJ125" i="4" s="1"/>
  <c r="AI124" i="4"/>
  <c r="AI148" i="4" s="1"/>
  <c r="AH124" i="4"/>
  <c r="AG124" i="4"/>
  <c r="AF124" i="4"/>
  <c r="AF125" i="4" s="1"/>
  <c r="AE124" i="4"/>
  <c r="AE148" i="4" s="1"/>
  <c r="AD124" i="4"/>
  <c r="AC124" i="4"/>
  <c r="AB124" i="4"/>
  <c r="AB125" i="4" s="1"/>
  <c r="AA124" i="4"/>
  <c r="AA148" i="4" s="1"/>
  <c r="Z124" i="4"/>
  <c r="Y124" i="4"/>
  <c r="X124" i="4"/>
  <c r="X125" i="4" s="1"/>
  <c r="W124" i="4"/>
  <c r="W148" i="4" s="1"/>
  <c r="V124" i="4"/>
  <c r="U124" i="4"/>
  <c r="T124" i="4"/>
  <c r="T125" i="4" s="1"/>
  <c r="S124" i="4"/>
  <c r="S148" i="4" s="1"/>
  <c r="R124" i="4"/>
  <c r="Q124" i="4"/>
  <c r="P124" i="4"/>
  <c r="P125" i="4" s="1"/>
  <c r="O124" i="4"/>
  <c r="O148" i="4" s="1"/>
  <c r="N124" i="4"/>
  <c r="M124" i="4"/>
  <c r="L124" i="4"/>
  <c r="L125" i="4" s="1"/>
  <c r="AK122" i="4"/>
  <c r="AK123" i="4" s="1"/>
  <c r="AJ122" i="4"/>
  <c r="AI122" i="4"/>
  <c r="AI123" i="4" s="1"/>
  <c r="AH122" i="4"/>
  <c r="AH123" i="4" s="1"/>
  <c r="AG122" i="4"/>
  <c r="AG123" i="4" s="1"/>
  <c r="AF122" i="4"/>
  <c r="AE122" i="4"/>
  <c r="AE147" i="4" s="1"/>
  <c r="AD122" i="4"/>
  <c r="AD123" i="4" s="1"/>
  <c r="AC122" i="4"/>
  <c r="AC123" i="4" s="1"/>
  <c r="AB122" i="4"/>
  <c r="AA122" i="4"/>
  <c r="AA147" i="4" s="1"/>
  <c r="Z122" i="4"/>
  <c r="Z123" i="4" s="1"/>
  <c r="Y122" i="4"/>
  <c r="Y123" i="4" s="1"/>
  <c r="X122" i="4"/>
  <c r="W122" i="4"/>
  <c r="W123" i="4" s="1"/>
  <c r="V122" i="4"/>
  <c r="V123" i="4" s="1"/>
  <c r="U122" i="4"/>
  <c r="U123" i="4" s="1"/>
  <c r="T122" i="4"/>
  <c r="S122" i="4"/>
  <c r="S123" i="4" s="1"/>
  <c r="R122" i="4"/>
  <c r="R123" i="4" s="1"/>
  <c r="Q122" i="4"/>
  <c r="Q123" i="4" s="1"/>
  <c r="P122" i="4"/>
  <c r="O122" i="4"/>
  <c r="O147" i="4" s="1"/>
  <c r="N122" i="4"/>
  <c r="N123" i="4" s="1"/>
  <c r="M122" i="4"/>
  <c r="L122" i="4"/>
  <c r="AB121" i="4"/>
  <c r="L121" i="4"/>
  <c r="AK120" i="4"/>
  <c r="AK121" i="4" s="1"/>
  <c r="AJ120" i="4"/>
  <c r="AJ121" i="4" s="1"/>
  <c r="AI120" i="4"/>
  <c r="AH120" i="4"/>
  <c r="AG120" i="4"/>
  <c r="AG121" i="4" s="1"/>
  <c r="AF120" i="4"/>
  <c r="AF121" i="4" s="1"/>
  <c r="AE120" i="4"/>
  <c r="AD120" i="4"/>
  <c r="AC120" i="4"/>
  <c r="AC121" i="4" s="1"/>
  <c r="AB120" i="4"/>
  <c r="AA120" i="4"/>
  <c r="AA146" i="4" s="1"/>
  <c r="Z120" i="4"/>
  <c r="Y120" i="4"/>
  <c r="Y121" i="4" s="1"/>
  <c r="X120" i="4"/>
  <c r="X121" i="4" s="1"/>
  <c r="W120" i="4"/>
  <c r="V120" i="4"/>
  <c r="U120" i="4"/>
  <c r="U121" i="4" s="1"/>
  <c r="T120" i="4"/>
  <c r="T121" i="4" s="1"/>
  <c r="S120" i="4"/>
  <c r="R120" i="4"/>
  <c r="Q120" i="4"/>
  <c r="Q121" i="4" s="1"/>
  <c r="P120" i="4"/>
  <c r="P121" i="4" s="1"/>
  <c r="O120" i="4"/>
  <c r="N120" i="4"/>
  <c r="M120" i="4"/>
  <c r="M121" i="4" s="1"/>
  <c r="L120" i="4"/>
  <c r="AK117" i="4"/>
  <c r="AJ117" i="4"/>
  <c r="AI117" i="4"/>
  <c r="AH117" i="4"/>
  <c r="AH118" i="4" s="1"/>
  <c r="AG117" i="4"/>
  <c r="AF117" i="4"/>
  <c r="AE117" i="4"/>
  <c r="AD117" i="4"/>
  <c r="AD118" i="4" s="1"/>
  <c r="AC117" i="4"/>
  <c r="AB117" i="4"/>
  <c r="AA117" i="4"/>
  <c r="Z117" i="4"/>
  <c r="Z118" i="4" s="1"/>
  <c r="Y117" i="4"/>
  <c r="X117" i="4"/>
  <c r="W117" i="4"/>
  <c r="V117" i="4"/>
  <c r="V118" i="4" s="1"/>
  <c r="U117" i="4"/>
  <c r="T117" i="4"/>
  <c r="S117" i="4"/>
  <c r="R117" i="4"/>
  <c r="R118" i="4" s="1"/>
  <c r="Q117" i="4"/>
  <c r="P117" i="4"/>
  <c r="O117" i="4"/>
  <c r="N117" i="4"/>
  <c r="N118" i="4" s="1"/>
  <c r="M117" i="4"/>
  <c r="L117" i="4"/>
  <c r="L116" i="4"/>
  <c r="AK115" i="4"/>
  <c r="AJ115" i="4"/>
  <c r="AI115" i="4"/>
  <c r="AH115" i="4"/>
  <c r="AG115" i="4"/>
  <c r="AF115" i="4"/>
  <c r="AE115" i="4"/>
  <c r="AD115" i="4"/>
  <c r="AC115" i="4"/>
  <c r="AB115" i="4"/>
  <c r="AA115" i="4"/>
  <c r="Z115" i="4"/>
  <c r="Y115" i="4"/>
  <c r="X115" i="4"/>
  <c r="W115" i="4"/>
  <c r="V115" i="4"/>
  <c r="U115" i="4"/>
  <c r="T115" i="4"/>
  <c r="S115" i="4"/>
  <c r="R115" i="4"/>
  <c r="Q115" i="4"/>
  <c r="P115" i="4"/>
  <c r="O115" i="4"/>
  <c r="N115" i="4"/>
  <c r="M115" i="4"/>
  <c r="L115" i="4"/>
  <c r="G109" i="4"/>
  <c r="I109" i="4" s="1"/>
  <c r="E109" i="4"/>
  <c r="J109" i="4" s="1"/>
  <c r="I108" i="4"/>
  <c r="G108" i="4"/>
  <c r="I107" i="4"/>
  <c r="G107" i="4"/>
  <c r="E107" i="4"/>
  <c r="J107" i="4" s="1"/>
  <c r="G106" i="4"/>
  <c r="I106" i="4" s="1"/>
  <c r="J105" i="4"/>
  <c r="I105" i="4"/>
  <c r="G105" i="4"/>
  <c r="I103" i="4"/>
  <c r="G103" i="4"/>
  <c r="I102" i="4"/>
  <c r="G102" i="4"/>
  <c r="E102" i="4"/>
  <c r="K102" i="4" s="1"/>
  <c r="J101" i="4"/>
  <c r="G101" i="4"/>
  <c r="I101" i="4" s="1"/>
  <c r="G100" i="4"/>
  <c r="I100" i="4" s="1"/>
  <c r="E100" i="4"/>
  <c r="J100" i="4" s="1"/>
  <c r="G99" i="4"/>
  <c r="I99" i="4" s="1"/>
  <c r="G98" i="4"/>
  <c r="I98" i="4" s="1"/>
  <c r="E98" i="4"/>
  <c r="K98" i="4" s="1"/>
  <c r="G97" i="4"/>
  <c r="I97" i="4" s="1"/>
  <c r="G96" i="4"/>
  <c r="I96" i="4" s="1"/>
  <c r="E96" i="4"/>
  <c r="J96" i="4" s="1"/>
  <c r="I95" i="4"/>
  <c r="G95" i="4"/>
  <c r="E95" i="4"/>
  <c r="J95" i="4" s="1"/>
  <c r="G94" i="4"/>
  <c r="I94" i="4" s="1"/>
  <c r="J93" i="4"/>
  <c r="I93" i="4"/>
  <c r="G93" i="4"/>
  <c r="G92" i="4"/>
  <c r="I92" i="4" s="1"/>
  <c r="G91" i="4"/>
  <c r="I91" i="4" s="1"/>
  <c r="J89" i="4"/>
  <c r="G89" i="4"/>
  <c r="I89" i="4" s="1"/>
  <c r="E89" i="4"/>
  <c r="G88" i="4"/>
  <c r="I88" i="4" s="1"/>
  <c r="J87" i="4"/>
  <c r="G87" i="4"/>
  <c r="I87" i="4" s="1"/>
  <c r="E87" i="4"/>
  <c r="G86" i="4"/>
  <c r="I86" i="4" s="1"/>
  <c r="J85" i="4"/>
  <c r="G85" i="4"/>
  <c r="I85" i="4" s="1"/>
  <c r="G84" i="4"/>
  <c r="I84" i="4" s="1"/>
  <c r="G83" i="4"/>
  <c r="I83" i="4" s="1"/>
  <c r="I82" i="4"/>
  <c r="G82" i="4"/>
  <c r="I81" i="4"/>
  <c r="G81" i="4"/>
  <c r="E81" i="4"/>
  <c r="G80" i="4"/>
  <c r="I80" i="4" s="1"/>
  <c r="E80" i="4"/>
  <c r="J80" i="4" s="1"/>
  <c r="G79" i="4"/>
  <c r="I79" i="4" s="1"/>
  <c r="G78" i="4"/>
  <c r="I78" i="4" s="1"/>
  <c r="G77" i="4"/>
  <c r="I77" i="4" s="1"/>
  <c r="J76" i="4"/>
  <c r="G76" i="4"/>
  <c r="I76" i="4" s="1"/>
  <c r="I75" i="4"/>
  <c r="G75" i="4"/>
  <c r="G74" i="4"/>
  <c r="I74" i="4" s="1"/>
  <c r="G73" i="4"/>
  <c r="I73" i="4" s="1"/>
  <c r="E73" i="4"/>
  <c r="K73" i="4" s="1"/>
  <c r="I72" i="4"/>
  <c r="G72" i="4"/>
  <c r="E72" i="4"/>
  <c r="J72" i="4" s="1"/>
  <c r="G71" i="4"/>
  <c r="I71" i="4" s="1"/>
  <c r="G70" i="4"/>
  <c r="I70" i="4" s="1"/>
  <c r="E70" i="4"/>
  <c r="J70" i="4" s="1"/>
  <c r="J69" i="4"/>
  <c r="G69" i="4"/>
  <c r="I69" i="4" s="1"/>
  <c r="J68" i="4"/>
  <c r="G68" i="4"/>
  <c r="I68" i="4" s="1"/>
  <c r="G67" i="4"/>
  <c r="I67" i="4" s="1"/>
  <c r="E67" i="4"/>
  <c r="J67" i="4" s="1"/>
  <c r="I66" i="4"/>
  <c r="G66" i="4"/>
  <c r="E66" i="4"/>
  <c r="K66" i="4" s="1"/>
  <c r="I65" i="4"/>
  <c r="G65" i="4"/>
  <c r="G64" i="4"/>
  <c r="I64" i="4" s="1"/>
  <c r="G63" i="4"/>
  <c r="I63" i="4" s="1"/>
  <c r="G62" i="4"/>
  <c r="I62" i="4" s="1"/>
  <c r="G61" i="4"/>
  <c r="I61" i="4" s="1"/>
  <c r="G60" i="4"/>
  <c r="I60" i="4" s="1"/>
  <c r="G59" i="4"/>
  <c r="I59" i="4" s="1"/>
  <c r="G58" i="4"/>
  <c r="I58" i="4" s="1"/>
  <c r="E58" i="4"/>
  <c r="J58" i="4" s="1"/>
  <c r="G57" i="4"/>
  <c r="I57" i="4" s="1"/>
  <c r="I56" i="4"/>
  <c r="G56" i="4"/>
  <c r="E56" i="4"/>
  <c r="J56" i="4" s="1"/>
  <c r="G55" i="4"/>
  <c r="I55" i="4" s="1"/>
  <c r="I53" i="4"/>
  <c r="I166" i="4" s="1"/>
  <c r="G53" i="4"/>
  <c r="G166" i="4" s="1"/>
  <c r="G52" i="4"/>
  <c r="G165" i="4" s="1"/>
  <c r="I51" i="4"/>
  <c r="I164" i="4" s="1"/>
  <c r="G51" i="4"/>
  <c r="G164" i="4" s="1"/>
  <c r="G50" i="4"/>
  <c r="G163" i="4" s="1"/>
  <c r="E50" i="4"/>
  <c r="E163" i="4" s="1"/>
  <c r="K163" i="4" s="1"/>
  <c r="J49" i="4"/>
  <c r="J171" i="4" s="1"/>
  <c r="G49" i="4"/>
  <c r="G171" i="4" s="1"/>
  <c r="G48" i="4"/>
  <c r="G162" i="4" s="1"/>
  <c r="G47" i="4"/>
  <c r="G170" i="4" s="1"/>
  <c r="E47" i="4"/>
  <c r="E170" i="4" s="1"/>
  <c r="K170" i="4" s="1"/>
  <c r="I46" i="4"/>
  <c r="I169" i="4" s="1"/>
  <c r="G46" i="4"/>
  <c r="G169" i="4" s="1"/>
  <c r="G45" i="4"/>
  <c r="G168" i="4" s="1"/>
  <c r="J44" i="4"/>
  <c r="J161" i="4" s="1"/>
  <c r="G44" i="4"/>
  <c r="G161" i="4" s="1"/>
  <c r="E44" i="4"/>
  <c r="E161" i="4" s="1"/>
  <c r="J43" i="4"/>
  <c r="G43" i="4"/>
  <c r="G160" i="4" s="1"/>
  <c r="G41" i="4"/>
  <c r="I41" i="4" s="1"/>
  <c r="G40" i="4"/>
  <c r="I40" i="4" s="1"/>
  <c r="E40" i="4"/>
  <c r="K40" i="4" s="1"/>
  <c r="H39" i="4"/>
  <c r="G39" i="4"/>
  <c r="I39" i="4" s="1"/>
  <c r="I38" i="4"/>
  <c r="G38" i="4"/>
  <c r="G37" i="4"/>
  <c r="I37" i="4" s="1"/>
  <c r="E37" i="4"/>
  <c r="G36" i="4"/>
  <c r="I36" i="4" s="1"/>
  <c r="H35" i="4"/>
  <c r="I35" i="4" s="1"/>
  <c r="G35" i="4"/>
  <c r="G34" i="4"/>
  <c r="I34" i="4" s="1"/>
  <c r="G33" i="4"/>
  <c r="I33" i="4" s="1"/>
  <c r="G32" i="4"/>
  <c r="I32" i="4" s="1"/>
  <c r="E32" i="4"/>
  <c r="J32" i="4" s="1"/>
  <c r="J31" i="4"/>
  <c r="G31" i="4"/>
  <c r="I31" i="4" s="1"/>
  <c r="E31" i="4"/>
  <c r="K31" i="4" s="1"/>
  <c r="G30" i="4"/>
  <c r="I30" i="4" s="1"/>
  <c r="I29" i="4"/>
  <c r="G29" i="4"/>
  <c r="G28" i="4"/>
  <c r="I28" i="4" s="1"/>
  <c r="E28" i="4"/>
  <c r="J28" i="4" s="1"/>
  <c r="H27" i="4"/>
  <c r="G27" i="4"/>
  <c r="I27" i="4" s="1"/>
  <c r="H26" i="4"/>
  <c r="G26" i="4"/>
  <c r="I26" i="4" s="1"/>
  <c r="G25" i="4"/>
  <c r="I25" i="4" s="1"/>
  <c r="G23" i="4"/>
  <c r="I23" i="4" s="1"/>
  <c r="E23" i="4"/>
  <c r="K23" i="4" s="1"/>
  <c r="G22" i="4"/>
  <c r="I22" i="4" s="1"/>
  <c r="G21" i="4"/>
  <c r="I21" i="4" s="1"/>
  <c r="H20" i="4"/>
  <c r="G20" i="4"/>
  <c r="G19" i="4"/>
  <c r="I19" i="4" s="1"/>
  <c r="I18" i="4"/>
  <c r="G18" i="4"/>
  <c r="H17" i="4"/>
  <c r="G17" i="4"/>
  <c r="I17" i="4" s="1"/>
  <c r="G16" i="4"/>
  <c r="I16" i="4" s="1"/>
  <c r="H15" i="4"/>
  <c r="G15" i="4"/>
  <c r="I15" i="4" s="1"/>
  <c r="I14" i="4"/>
  <c r="G14" i="4"/>
  <c r="G13" i="4"/>
  <c r="I13" i="4" s="1"/>
  <c r="J12" i="4"/>
  <c r="G12" i="4"/>
  <c r="I12" i="4" s="1"/>
  <c r="E12" i="4"/>
  <c r="G11" i="4"/>
  <c r="I11" i="4" s="1"/>
  <c r="E11" i="4"/>
  <c r="G10" i="4"/>
  <c r="I10" i="4" s="1"/>
  <c r="E10" i="4"/>
  <c r="J10" i="4" s="1"/>
  <c r="I9" i="4"/>
  <c r="G9" i="4"/>
  <c r="E9" i="4"/>
  <c r="J9" i="4" s="1"/>
  <c r="G8" i="4"/>
  <c r="I8" i="4" s="1"/>
  <c r="M7" i="4"/>
  <c r="M116" i="4" s="1"/>
  <c r="J195" i="3"/>
  <c r="H195" i="3"/>
  <c r="F195" i="3"/>
  <c r="E195" i="3"/>
  <c r="D195" i="3"/>
  <c r="C195" i="3"/>
  <c r="B195" i="3"/>
  <c r="J194" i="3"/>
  <c r="H194" i="3"/>
  <c r="F194" i="3"/>
  <c r="E194" i="3"/>
  <c r="D194" i="3"/>
  <c r="C194" i="3"/>
  <c r="B194" i="3"/>
  <c r="H193" i="3"/>
  <c r="F193" i="3"/>
  <c r="D193" i="3"/>
  <c r="C193" i="3"/>
  <c r="B193" i="3"/>
  <c r="H192" i="3"/>
  <c r="F192" i="3"/>
  <c r="E192" i="3"/>
  <c r="D192" i="3"/>
  <c r="C192" i="3"/>
  <c r="B192" i="3"/>
  <c r="H191" i="3"/>
  <c r="F191" i="3"/>
  <c r="E191" i="3"/>
  <c r="D191" i="3"/>
  <c r="C191" i="3"/>
  <c r="B191" i="3"/>
  <c r="H189" i="3"/>
  <c r="F189" i="3"/>
  <c r="E189" i="3"/>
  <c r="D189" i="3"/>
  <c r="C189" i="3"/>
  <c r="B189" i="3"/>
  <c r="H188" i="3"/>
  <c r="F188" i="3"/>
  <c r="E188" i="3"/>
  <c r="D188" i="3"/>
  <c r="C188" i="3"/>
  <c r="B188" i="3"/>
  <c r="J187" i="3"/>
  <c r="H187" i="3"/>
  <c r="F187" i="3"/>
  <c r="E187" i="3"/>
  <c r="D187" i="3"/>
  <c r="C187" i="3"/>
  <c r="B187" i="3"/>
  <c r="H186" i="3"/>
  <c r="F186" i="3"/>
  <c r="E186" i="3"/>
  <c r="D186" i="3"/>
  <c r="C186" i="3"/>
  <c r="B186" i="3"/>
  <c r="H185" i="3"/>
  <c r="F185" i="3"/>
  <c r="E185" i="3"/>
  <c r="D185" i="3"/>
  <c r="C185" i="3"/>
  <c r="B185" i="3"/>
  <c r="H184" i="3"/>
  <c r="F184" i="3"/>
  <c r="E184" i="3"/>
  <c r="D184" i="3"/>
  <c r="C184" i="3"/>
  <c r="B184" i="3"/>
  <c r="J183" i="3"/>
  <c r="H183" i="3"/>
  <c r="F183" i="3"/>
  <c r="E183" i="3"/>
  <c r="D183" i="3"/>
  <c r="C183" i="3"/>
  <c r="B183" i="3"/>
  <c r="J182" i="3"/>
  <c r="H182" i="3"/>
  <c r="F182" i="3"/>
  <c r="E182" i="3"/>
  <c r="D182" i="3"/>
  <c r="C182" i="3"/>
  <c r="B182" i="3"/>
  <c r="AN166" i="3"/>
  <c r="BA164" i="3"/>
  <c r="BA166" i="3" s="1"/>
  <c r="AZ164" i="3"/>
  <c r="AY164" i="3"/>
  <c r="AY166" i="3" s="1"/>
  <c r="AX164" i="3"/>
  <c r="AX166" i="3" s="1"/>
  <c r="AW164" i="3"/>
  <c r="AW166" i="3" s="1"/>
  <c r="AV164" i="3"/>
  <c r="AU164" i="3"/>
  <c r="AT164" i="3"/>
  <c r="AT166" i="3" s="1"/>
  <c r="AS164" i="3"/>
  <c r="AS166" i="3" s="1"/>
  <c r="AR164" i="3"/>
  <c r="AQ164" i="3"/>
  <c r="AQ166" i="3" s="1"/>
  <c r="AP164" i="3"/>
  <c r="AP166" i="3" s="1"/>
  <c r="AO164" i="3"/>
  <c r="AO166" i="3" s="1"/>
  <c r="AN164" i="3"/>
  <c r="AM164" i="3"/>
  <c r="AM166" i="3" s="1"/>
  <c r="AL164" i="3"/>
  <c r="AL166" i="3" s="1"/>
  <c r="AK164" i="3"/>
  <c r="AK166" i="3" s="1"/>
  <c r="AJ164" i="3"/>
  <c r="AI164" i="3"/>
  <c r="AI166" i="3" s="1"/>
  <c r="AH164" i="3"/>
  <c r="AH166" i="3" s="1"/>
  <c r="AG164" i="3"/>
  <c r="AG166" i="3" s="1"/>
  <c r="AF164" i="3"/>
  <c r="AE164" i="3"/>
  <c r="AE166" i="3" s="1"/>
  <c r="AD164" i="3"/>
  <c r="AD166" i="3" s="1"/>
  <c r="AC164" i="3"/>
  <c r="AC166" i="3" s="1"/>
  <c r="AB164" i="3"/>
  <c r="BF153" i="3"/>
  <c r="N153" i="3"/>
  <c r="BL152" i="3"/>
  <c r="BK152" i="3"/>
  <c r="BJ152" i="3"/>
  <c r="BI152" i="3"/>
  <c r="BH152" i="3"/>
  <c r="BG152" i="3"/>
  <c r="BF152" i="3"/>
  <c r="BE152" i="3"/>
  <c r="BD152" i="3"/>
  <c r="BC152" i="3"/>
  <c r="BB152" i="3"/>
  <c r="BA152" i="3"/>
  <c r="AZ152" i="3"/>
  <c r="AY152" i="3"/>
  <c r="AX152" i="3"/>
  <c r="AW152" i="3"/>
  <c r="AV152" i="3"/>
  <c r="AU152" i="3"/>
  <c r="AT152" i="3"/>
  <c r="AS152" i="3"/>
  <c r="AR152" i="3"/>
  <c r="AQ152" i="3"/>
  <c r="AP152" i="3"/>
  <c r="AP153" i="3" s="1"/>
  <c r="AO152" i="3"/>
  <c r="AN152" i="3"/>
  <c r="AM152" i="3"/>
  <c r="AL152" i="3"/>
  <c r="AK152" i="3"/>
  <c r="AJ152" i="3"/>
  <c r="AI152" i="3"/>
  <c r="AH152" i="3"/>
  <c r="AG152" i="3"/>
  <c r="AF152" i="3"/>
  <c r="AE152" i="3"/>
  <c r="AD152" i="3"/>
  <c r="AC152" i="3"/>
  <c r="AB152" i="3"/>
  <c r="AA152" i="3"/>
  <c r="Z152" i="3"/>
  <c r="Y152" i="3"/>
  <c r="X152" i="3"/>
  <c r="X153" i="3" s="1"/>
  <c r="W152" i="3"/>
  <c r="V152" i="3"/>
  <c r="U152" i="3"/>
  <c r="T152" i="3"/>
  <c r="T153" i="3" s="1"/>
  <c r="S152" i="3"/>
  <c r="S153" i="3" s="1"/>
  <c r="R152" i="3"/>
  <c r="Q152" i="3"/>
  <c r="P152" i="3"/>
  <c r="O152" i="3"/>
  <c r="N152" i="3"/>
  <c r="N173" i="3" s="1"/>
  <c r="M152" i="3"/>
  <c r="L152" i="3"/>
  <c r="BB151" i="3"/>
  <c r="AL151" i="3"/>
  <c r="V151" i="3"/>
  <c r="BL150" i="3"/>
  <c r="BK150" i="3"/>
  <c r="BK151" i="3" s="1"/>
  <c r="BJ150" i="3"/>
  <c r="BJ151" i="3" s="1"/>
  <c r="BI150" i="3"/>
  <c r="BH150" i="3"/>
  <c r="BG150" i="3"/>
  <c r="BG151" i="3" s="1"/>
  <c r="BF150" i="3"/>
  <c r="BF172" i="3" s="1"/>
  <c r="BE150" i="3"/>
  <c r="BD150" i="3"/>
  <c r="BC150" i="3"/>
  <c r="BC151" i="3" s="1"/>
  <c r="BB150" i="3"/>
  <c r="BA150" i="3"/>
  <c r="AZ150" i="3"/>
  <c r="AY150" i="3"/>
  <c r="AY151" i="3" s="1"/>
  <c r="AX150" i="3"/>
  <c r="AX172" i="3" s="1"/>
  <c r="AW150" i="3"/>
  <c r="AV150" i="3"/>
  <c r="AU150" i="3"/>
  <c r="AU151" i="3" s="1"/>
  <c r="AT150" i="3"/>
  <c r="AT151" i="3" s="1"/>
  <c r="AS150" i="3"/>
  <c r="AR150" i="3"/>
  <c r="AQ150" i="3"/>
  <c r="AQ151" i="3" s="1"/>
  <c r="AP150" i="3"/>
  <c r="AP172" i="3" s="1"/>
  <c r="AO150" i="3"/>
  <c r="AN150" i="3"/>
  <c r="AM150" i="3"/>
  <c r="AM151" i="3" s="1"/>
  <c r="AL150" i="3"/>
  <c r="AK150" i="3"/>
  <c r="AJ150" i="3"/>
  <c r="AI150" i="3"/>
  <c r="AI151" i="3" s="1"/>
  <c r="AH150" i="3"/>
  <c r="AH172" i="3" s="1"/>
  <c r="AG150" i="3"/>
  <c r="AF150" i="3"/>
  <c r="AE150" i="3"/>
  <c r="AE151" i="3" s="1"/>
  <c r="AD150" i="3"/>
  <c r="AD151" i="3" s="1"/>
  <c r="AC150" i="3"/>
  <c r="AB150" i="3"/>
  <c r="AA150" i="3"/>
  <c r="AA151" i="3" s="1"/>
  <c r="Z150" i="3"/>
  <c r="Z172" i="3" s="1"/>
  <c r="Y150" i="3"/>
  <c r="X150" i="3"/>
  <c r="W150" i="3"/>
  <c r="W151" i="3" s="1"/>
  <c r="V150" i="3"/>
  <c r="U150" i="3"/>
  <c r="T150" i="3"/>
  <c r="S150" i="3"/>
  <c r="S151" i="3" s="1"/>
  <c r="R150" i="3"/>
  <c r="R172" i="3" s="1"/>
  <c r="Q150" i="3"/>
  <c r="P150" i="3"/>
  <c r="O150" i="3"/>
  <c r="O151" i="3" s="1"/>
  <c r="N150" i="3"/>
  <c r="N151" i="3" s="1"/>
  <c r="M150" i="3"/>
  <c r="L150" i="3"/>
  <c r="BL149" i="3"/>
  <c r="AV149" i="3"/>
  <c r="AF149" i="3"/>
  <c r="P149" i="3"/>
  <c r="BL148" i="3"/>
  <c r="BK148" i="3"/>
  <c r="BK171" i="3" s="1"/>
  <c r="BJ148" i="3"/>
  <c r="BI148" i="3"/>
  <c r="BI149" i="3" s="1"/>
  <c r="BH148" i="3"/>
  <c r="BH149" i="3" s="1"/>
  <c r="BG148" i="3"/>
  <c r="BF148" i="3"/>
  <c r="BE148" i="3"/>
  <c r="BE149" i="3" s="1"/>
  <c r="BD148" i="3"/>
  <c r="BD149" i="3" s="1"/>
  <c r="BC148" i="3"/>
  <c r="BB148" i="3"/>
  <c r="BA148" i="3"/>
  <c r="BA149" i="3" s="1"/>
  <c r="AZ148" i="3"/>
  <c r="AZ149" i="3" s="1"/>
  <c r="AY148" i="3"/>
  <c r="AX148" i="3"/>
  <c r="AW148" i="3"/>
  <c r="AW149" i="3" s="1"/>
  <c r="AV148" i="3"/>
  <c r="AU148" i="3"/>
  <c r="AT148" i="3"/>
  <c r="AS148" i="3"/>
  <c r="AS149" i="3" s="1"/>
  <c r="AR148" i="3"/>
  <c r="AR149" i="3" s="1"/>
  <c r="AQ148" i="3"/>
  <c r="AP148" i="3"/>
  <c r="AO148" i="3"/>
  <c r="AO149" i="3" s="1"/>
  <c r="AN148" i="3"/>
  <c r="AN149" i="3" s="1"/>
  <c r="AM148" i="3"/>
  <c r="AL148" i="3"/>
  <c r="AK148" i="3"/>
  <c r="AK149" i="3" s="1"/>
  <c r="AJ148" i="3"/>
  <c r="AJ149" i="3" s="1"/>
  <c r="AI148" i="3"/>
  <c r="AH148" i="3"/>
  <c r="AG148" i="3"/>
  <c r="AG149" i="3" s="1"/>
  <c r="AF148" i="3"/>
  <c r="AE148" i="3"/>
  <c r="AD148" i="3"/>
  <c r="AC148" i="3"/>
  <c r="AC149" i="3" s="1"/>
  <c r="AB148" i="3"/>
  <c r="AB149" i="3" s="1"/>
  <c r="AA148" i="3"/>
  <c r="Z148" i="3"/>
  <c r="Z159" i="3" s="1"/>
  <c r="Y148" i="3"/>
  <c r="Y149" i="3" s="1"/>
  <c r="X148" i="3"/>
  <c r="X149" i="3" s="1"/>
  <c r="W148" i="3"/>
  <c r="V148" i="3"/>
  <c r="U148" i="3"/>
  <c r="U149" i="3" s="1"/>
  <c r="T148" i="3"/>
  <c r="T149" i="3" s="1"/>
  <c r="S148" i="3"/>
  <c r="R148" i="3"/>
  <c r="Q148" i="3"/>
  <c r="Q149" i="3" s="1"/>
  <c r="P148" i="3"/>
  <c r="O148" i="3"/>
  <c r="N148" i="3"/>
  <c r="M148" i="3"/>
  <c r="M149" i="3" s="1"/>
  <c r="L148" i="3"/>
  <c r="L149" i="3" s="1"/>
  <c r="BF147" i="3"/>
  <c r="AP147" i="3"/>
  <c r="Z147" i="3"/>
  <c r="BL146" i="3"/>
  <c r="BK146" i="3"/>
  <c r="BK147" i="3" s="1"/>
  <c r="BJ146" i="3"/>
  <c r="BJ147" i="3" s="1"/>
  <c r="BI146" i="3"/>
  <c r="BH146" i="3"/>
  <c r="BG146" i="3"/>
  <c r="BG147" i="3" s="1"/>
  <c r="BF146" i="3"/>
  <c r="BE146" i="3"/>
  <c r="BD146" i="3"/>
  <c r="BC146" i="3"/>
  <c r="BC147" i="3" s="1"/>
  <c r="BB146" i="3"/>
  <c r="BB170" i="3" s="1"/>
  <c r="BA146" i="3"/>
  <c r="AZ146" i="3"/>
  <c r="AY146" i="3"/>
  <c r="AY147" i="3" s="1"/>
  <c r="AX146" i="3"/>
  <c r="AX147" i="3" s="1"/>
  <c r="AW146" i="3"/>
  <c r="AV146" i="3"/>
  <c r="AU146" i="3"/>
  <c r="AU147" i="3" s="1"/>
  <c r="AT146" i="3"/>
  <c r="AT147" i="3" s="1"/>
  <c r="AS146" i="3"/>
  <c r="AR146" i="3"/>
  <c r="AQ146" i="3"/>
  <c r="AQ147" i="3" s="1"/>
  <c r="AP146" i="3"/>
  <c r="AO146" i="3"/>
  <c r="AN146" i="3"/>
  <c r="AM146" i="3"/>
  <c r="AM147" i="3" s="1"/>
  <c r="AL146" i="3"/>
  <c r="AL170" i="3" s="1"/>
  <c r="AK146" i="3"/>
  <c r="AJ146" i="3"/>
  <c r="AI146" i="3"/>
  <c r="AI147" i="3" s="1"/>
  <c r="AH146" i="3"/>
  <c r="AH147" i="3" s="1"/>
  <c r="AG146" i="3"/>
  <c r="AF146" i="3"/>
  <c r="AE146" i="3"/>
  <c r="AE147" i="3" s="1"/>
  <c r="AD146" i="3"/>
  <c r="AD147" i="3" s="1"/>
  <c r="AC146" i="3"/>
  <c r="AB146" i="3"/>
  <c r="AA146" i="3"/>
  <c r="AA147" i="3" s="1"/>
  <c r="Z146" i="3"/>
  <c r="Y146" i="3"/>
  <c r="X146" i="3"/>
  <c r="W146" i="3"/>
  <c r="W147" i="3" s="1"/>
  <c r="V146" i="3"/>
  <c r="V170" i="3" s="1"/>
  <c r="U146" i="3"/>
  <c r="T146" i="3"/>
  <c r="S146" i="3"/>
  <c r="S147" i="3" s="1"/>
  <c r="R146" i="3"/>
  <c r="R147" i="3" s="1"/>
  <c r="Q146" i="3"/>
  <c r="P146" i="3"/>
  <c r="O146" i="3"/>
  <c r="O147" i="3" s="1"/>
  <c r="N146" i="3"/>
  <c r="N147" i="3" s="1"/>
  <c r="M146" i="3"/>
  <c r="L146" i="3"/>
  <c r="AZ145" i="3"/>
  <c r="AJ145" i="3"/>
  <c r="T145" i="3"/>
  <c r="BL144" i="3"/>
  <c r="BL145" i="3" s="1"/>
  <c r="BK144" i="3"/>
  <c r="BJ144" i="3"/>
  <c r="BI144" i="3"/>
  <c r="BI145" i="3" s="1"/>
  <c r="BH144" i="3"/>
  <c r="BH145" i="3" s="1"/>
  <c r="BG144" i="3"/>
  <c r="BF144" i="3"/>
  <c r="BE144" i="3"/>
  <c r="BE145" i="3" s="1"/>
  <c r="BD144" i="3"/>
  <c r="BD145" i="3" s="1"/>
  <c r="BC144" i="3"/>
  <c r="BB144" i="3"/>
  <c r="BA144" i="3"/>
  <c r="BA145" i="3" s="1"/>
  <c r="AZ144" i="3"/>
  <c r="AY144" i="3"/>
  <c r="AX144" i="3"/>
  <c r="AW144" i="3"/>
  <c r="AW145" i="3" s="1"/>
  <c r="AV144" i="3"/>
  <c r="AV145" i="3" s="1"/>
  <c r="AU144" i="3"/>
  <c r="AT144" i="3"/>
  <c r="AS144" i="3"/>
  <c r="AS145" i="3" s="1"/>
  <c r="AR144" i="3"/>
  <c r="AR145" i="3" s="1"/>
  <c r="AQ144" i="3"/>
  <c r="AP144" i="3"/>
  <c r="AO144" i="3"/>
  <c r="AO145" i="3" s="1"/>
  <c r="AN144" i="3"/>
  <c r="AN145" i="3" s="1"/>
  <c r="AM144" i="3"/>
  <c r="AL144" i="3"/>
  <c r="AK144" i="3"/>
  <c r="AK145" i="3" s="1"/>
  <c r="AJ144" i="3"/>
  <c r="AI144" i="3"/>
  <c r="AH144" i="3"/>
  <c r="AG144" i="3"/>
  <c r="AG145" i="3" s="1"/>
  <c r="AF144" i="3"/>
  <c r="AF145" i="3" s="1"/>
  <c r="AE144" i="3"/>
  <c r="AD144" i="3"/>
  <c r="AC144" i="3"/>
  <c r="AC145" i="3" s="1"/>
  <c r="AB144" i="3"/>
  <c r="AB145" i="3" s="1"/>
  <c r="AA144" i="3"/>
  <c r="Z144" i="3"/>
  <c r="Y144" i="3"/>
  <c r="Y145" i="3" s="1"/>
  <c r="X144" i="3"/>
  <c r="X145" i="3" s="1"/>
  <c r="W144" i="3"/>
  <c r="V144" i="3"/>
  <c r="U144" i="3"/>
  <c r="U145" i="3" s="1"/>
  <c r="T144" i="3"/>
  <c r="S144" i="3"/>
  <c r="R144" i="3"/>
  <c r="Q144" i="3"/>
  <c r="Q145" i="3" s="1"/>
  <c r="P144" i="3"/>
  <c r="P145" i="3" s="1"/>
  <c r="O144" i="3"/>
  <c r="N144" i="3"/>
  <c r="M144" i="3"/>
  <c r="M145" i="3" s="1"/>
  <c r="L144" i="3"/>
  <c r="L145" i="3" s="1"/>
  <c r="BJ143" i="3"/>
  <c r="AT143" i="3"/>
  <c r="AD143" i="3"/>
  <c r="N143" i="3"/>
  <c r="BL142" i="3"/>
  <c r="BK142" i="3"/>
  <c r="BK143" i="3" s="1"/>
  <c r="BJ142" i="3"/>
  <c r="BJ168" i="3" s="1"/>
  <c r="BI142" i="3"/>
  <c r="BH142" i="3"/>
  <c r="BG142" i="3"/>
  <c r="BG143" i="3" s="1"/>
  <c r="BF142" i="3"/>
  <c r="BF143" i="3" s="1"/>
  <c r="BE142" i="3"/>
  <c r="BD142" i="3"/>
  <c r="BC142" i="3"/>
  <c r="BC143" i="3" s="1"/>
  <c r="BB142" i="3"/>
  <c r="BB143" i="3" s="1"/>
  <c r="BA142" i="3"/>
  <c r="AZ142" i="3"/>
  <c r="AY142" i="3"/>
  <c r="AY143" i="3" s="1"/>
  <c r="AX142" i="3"/>
  <c r="AX143" i="3" s="1"/>
  <c r="AW142" i="3"/>
  <c r="AV142" i="3"/>
  <c r="AU142" i="3"/>
  <c r="AU143" i="3" s="1"/>
  <c r="AT142" i="3"/>
  <c r="AT168" i="3" s="1"/>
  <c r="AS142" i="3"/>
  <c r="AR142" i="3"/>
  <c r="AQ142" i="3"/>
  <c r="AQ143" i="3" s="1"/>
  <c r="AP142" i="3"/>
  <c r="AP143" i="3" s="1"/>
  <c r="AO142" i="3"/>
  <c r="AN142" i="3"/>
  <c r="AM142" i="3"/>
  <c r="AM143" i="3" s="1"/>
  <c r="AL142" i="3"/>
  <c r="AL143" i="3" s="1"/>
  <c r="AK142" i="3"/>
  <c r="AJ142" i="3"/>
  <c r="AI142" i="3"/>
  <c r="AI143" i="3" s="1"/>
  <c r="AH142" i="3"/>
  <c r="AH143" i="3" s="1"/>
  <c r="AG142" i="3"/>
  <c r="AF142" i="3"/>
  <c r="AE142" i="3"/>
  <c r="AE143" i="3" s="1"/>
  <c r="AD142" i="3"/>
  <c r="AD168" i="3" s="1"/>
  <c r="AC142" i="3"/>
  <c r="AB142" i="3"/>
  <c r="AA142" i="3"/>
  <c r="AA143" i="3" s="1"/>
  <c r="Z142" i="3"/>
  <c r="Z143" i="3" s="1"/>
  <c r="Y142" i="3"/>
  <c r="X142" i="3"/>
  <c r="W142" i="3"/>
  <c r="W143" i="3" s="1"/>
  <c r="V142" i="3"/>
  <c r="V143" i="3" s="1"/>
  <c r="U142" i="3"/>
  <c r="T142" i="3"/>
  <c r="S142" i="3"/>
  <c r="S143" i="3" s="1"/>
  <c r="R142" i="3"/>
  <c r="R143" i="3" s="1"/>
  <c r="Q142" i="3"/>
  <c r="P142" i="3"/>
  <c r="O142" i="3"/>
  <c r="O143" i="3" s="1"/>
  <c r="N142" i="3"/>
  <c r="N168" i="3" s="1"/>
  <c r="M142" i="3"/>
  <c r="L142" i="3"/>
  <c r="BB140" i="3"/>
  <c r="AL140" i="3"/>
  <c r="V140" i="3"/>
  <c r="BL139" i="3"/>
  <c r="BK139" i="3"/>
  <c r="BK140" i="3" s="1"/>
  <c r="BJ139" i="3"/>
  <c r="BJ140" i="3" s="1"/>
  <c r="BI139" i="3"/>
  <c r="BH139" i="3"/>
  <c r="BG139" i="3"/>
  <c r="BG140" i="3" s="1"/>
  <c r="BF139" i="3"/>
  <c r="BF140" i="3" s="1"/>
  <c r="BE139" i="3"/>
  <c r="BD139" i="3"/>
  <c r="BC139" i="3"/>
  <c r="BB139" i="3"/>
  <c r="BB158" i="3" s="1"/>
  <c r="BA139" i="3"/>
  <c r="AZ139" i="3"/>
  <c r="AY139" i="3"/>
  <c r="AX139" i="3"/>
  <c r="AX140" i="3" s="1"/>
  <c r="AW139" i="3"/>
  <c r="AV139" i="3"/>
  <c r="AU139" i="3"/>
  <c r="AU140" i="3" s="1"/>
  <c r="AT139" i="3"/>
  <c r="AT140" i="3" s="1"/>
  <c r="AS139" i="3"/>
  <c r="AR139" i="3"/>
  <c r="AQ139" i="3"/>
  <c r="AQ140" i="3" s="1"/>
  <c r="AP139" i="3"/>
  <c r="AP140" i="3" s="1"/>
  <c r="AO139" i="3"/>
  <c r="AN139" i="3"/>
  <c r="AM139" i="3"/>
  <c r="AL139" i="3"/>
  <c r="AK139" i="3"/>
  <c r="AJ139" i="3"/>
  <c r="AI139" i="3"/>
  <c r="AI140" i="3" s="1"/>
  <c r="AH139" i="3"/>
  <c r="AH140" i="3" s="1"/>
  <c r="AG139" i="3"/>
  <c r="AF139" i="3"/>
  <c r="AE139" i="3"/>
  <c r="AE140" i="3" s="1"/>
  <c r="AD139" i="3"/>
  <c r="AD140" i="3" s="1"/>
  <c r="AC139" i="3"/>
  <c r="AB139" i="3"/>
  <c r="AA139" i="3"/>
  <c r="Z139" i="3"/>
  <c r="Z140" i="3" s="1"/>
  <c r="Y139" i="3"/>
  <c r="X139" i="3"/>
  <c r="W139" i="3"/>
  <c r="W140" i="3" s="1"/>
  <c r="V139" i="3"/>
  <c r="U139" i="3"/>
  <c r="T139" i="3"/>
  <c r="S139" i="3"/>
  <c r="S140" i="3" s="1"/>
  <c r="R139" i="3"/>
  <c r="R140" i="3" s="1"/>
  <c r="Q139" i="3"/>
  <c r="P139" i="3"/>
  <c r="O139" i="3"/>
  <c r="N139" i="3"/>
  <c r="N140" i="3" s="1"/>
  <c r="M139" i="3"/>
  <c r="L139" i="3"/>
  <c r="M138" i="3"/>
  <c r="L138" i="3"/>
  <c r="BL137" i="3"/>
  <c r="BK137" i="3"/>
  <c r="BJ137" i="3"/>
  <c r="BI137" i="3"/>
  <c r="BH137" i="3"/>
  <c r="BG137" i="3"/>
  <c r="BF137" i="3"/>
  <c r="BE137" i="3"/>
  <c r="BD137" i="3"/>
  <c r="BC137" i="3"/>
  <c r="BB137" i="3"/>
  <c r="BA137" i="3"/>
  <c r="AZ137" i="3"/>
  <c r="AY137" i="3"/>
  <c r="AX137" i="3"/>
  <c r="AW137" i="3"/>
  <c r="AV137" i="3"/>
  <c r="AU137" i="3"/>
  <c r="AT137" i="3"/>
  <c r="AS137" i="3"/>
  <c r="AR137" i="3"/>
  <c r="AQ137" i="3"/>
  <c r="AP137" i="3"/>
  <c r="AO137" i="3"/>
  <c r="AN137" i="3"/>
  <c r="AM137" i="3"/>
  <c r="AL137" i="3"/>
  <c r="AK137" i="3"/>
  <c r="AJ137" i="3"/>
  <c r="AI137" i="3"/>
  <c r="AH137" i="3"/>
  <c r="AG137" i="3"/>
  <c r="AF137" i="3"/>
  <c r="AE137" i="3"/>
  <c r="AD137" i="3"/>
  <c r="AC137" i="3"/>
  <c r="AB137" i="3"/>
  <c r="AA137" i="3"/>
  <c r="Z137" i="3"/>
  <c r="Y137" i="3"/>
  <c r="X137" i="3"/>
  <c r="W137" i="3"/>
  <c r="V137" i="3"/>
  <c r="U137" i="3"/>
  <c r="T137" i="3"/>
  <c r="S137" i="3"/>
  <c r="R137" i="3"/>
  <c r="Q137" i="3"/>
  <c r="P137" i="3"/>
  <c r="O137" i="3"/>
  <c r="N137" i="3"/>
  <c r="M137" i="3"/>
  <c r="L137" i="3"/>
  <c r="J131" i="3"/>
  <c r="G131" i="3"/>
  <c r="I131" i="3" s="1"/>
  <c r="G130" i="3"/>
  <c r="I130" i="3" s="1"/>
  <c r="G129" i="3"/>
  <c r="I129" i="3" s="1"/>
  <c r="E129" i="3"/>
  <c r="J129" i="3" s="1"/>
  <c r="G128" i="3"/>
  <c r="I128" i="3" s="1"/>
  <c r="J127" i="3"/>
  <c r="G127" i="3"/>
  <c r="I127" i="3" s="1"/>
  <c r="G126" i="3"/>
  <c r="I126" i="3" s="1"/>
  <c r="E126" i="3"/>
  <c r="J124" i="3"/>
  <c r="G124" i="3"/>
  <c r="I124" i="3" s="1"/>
  <c r="G123" i="3"/>
  <c r="I123" i="3" s="1"/>
  <c r="E123" i="3"/>
  <c r="J122" i="3"/>
  <c r="G122" i="3"/>
  <c r="I122" i="3" s="1"/>
  <c r="G121" i="3"/>
  <c r="I121" i="3" s="1"/>
  <c r="J120" i="3"/>
  <c r="G120" i="3"/>
  <c r="I120" i="3" s="1"/>
  <c r="I119" i="3"/>
  <c r="G119" i="3"/>
  <c r="G118" i="3"/>
  <c r="I118" i="3" s="1"/>
  <c r="E118" i="3"/>
  <c r="J118" i="3" s="1"/>
  <c r="G117" i="3"/>
  <c r="I117" i="3" s="1"/>
  <c r="G116" i="3"/>
  <c r="I116" i="3" s="1"/>
  <c r="J115" i="3"/>
  <c r="G115" i="3"/>
  <c r="I115" i="3" s="1"/>
  <c r="E115" i="3"/>
  <c r="G114" i="3"/>
  <c r="I114" i="3" s="1"/>
  <c r="E114" i="3"/>
  <c r="G113" i="3"/>
  <c r="I113" i="3" s="1"/>
  <c r="J112" i="3"/>
  <c r="G112" i="3"/>
  <c r="I112" i="3" s="1"/>
  <c r="J111" i="3"/>
  <c r="I111" i="3"/>
  <c r="G111" i="3"/>
  <c r="J110" i="3"/>
  <c r="G110" i="3"/>
  <c r="I110" i="3" s="1"/>
  <c r="J108" i="3"/>
  <c r="G108" i="3"/>
  <c r="I108" i="3" s="1"/>
  <c r="G107" i="3"/>
  <c r="I107" i="3" s="1"/>
  <c r="G106" i="3"/>
  <c r="I106" i="3" s="1"/>
  <c r="G105" i="3"/>
  <c r="I105" i="3" s="1"/>
  <c r="E105" i="3"/>
  <c r="G104" i="3"/>
  <c r="I104" i="3" s="1"/>
  <c r="I103" i="3"/>
  <c r="G103" i="3"/>
  <c r="E103" i="3"/>
  <c r="G102" i="3"/>
  <c r="I102" i="3" s="1"/>
  <c r="J101" i="3"/>
  <c r="G101" i="3"/>
  <c r="I101" i="3" s="1"/>
  <c r="I100" i="3"/>
  <c r="G100" i="3"/>
  <c r="E100" i="3"/>
  <c r="J100" i="3" s="1"/>
  <c r="G99" i="3"/>
  <c r="I99" i="3" s="1"/>
  <c r="J98" i="3"/>
  <c r="G98" i="3"/>
  <c r="I98" i="3" s="1"/>
  <c r="J97" i="3"/>
  <c r="G97" i="3"/>
  <c r="I97" i="3" s="1"/>
  <c r="G96" i="3"/>
  <c r="I96" i="3" s="1"/>
  <c r="J95" i="3"/>
  <c r="G95" i="3"/>
  <c r="I95" i="3" s="1"/>
  <c r="J94" i="3"/>
  <c r="G94" i="3"/>
  <c r="I94" i="3" s="1"/>
  <c r="G93" i="3"/>
  <c r="I93" i="3" s="1"/>
  <c r="G92" i="3"/>
  <c r="I92" i="3" s="1"/>
  <c r="E92" i="3"/>
  <c r="J92" i="3" s="1"/>
  <c r="J91" i="3"/>
  <c r="G91" i="3"/>
  <c r="I91" i="3" s="1"/>
  <c r="G90" i="3"/>
  <c r="I90" i="3" s="1"/>
  <c r="E90" i="3"/>
  <c r="J89" i="3"/>
  <c r="G89" i="3"/>
  <c r="I89" i="3" s="1"/>
  <c r="G88" i="3"/>
  <c r="I88" i="3" s="1"/>
  <c r="J87" i="3"/>
  <c r="G87" i="3"/>
  <c r="I87" i="3" s="1"/>
  <c r="I86" i="3"/>
  <c r="G86" i="3"/>
  <c r="J85" i="3"/>
  <c r="G85" i="3"/>
  <c r="I85" i="3" s="1"/>
  <c r="G84" i="3"/>
  <c r="I84" i="3" s="1"/>
  <c r="G83" i="3"/>
  <c r="I83" i="3" s="1"/>
  <c r="G82" i="3"/>
  <c r="I82" i="3" s="1"/>
  <c r="G81" i="3"/>
  <c r="I81" i="3" s="1"/>
  <c r="G80" i="3"/>
  <c r="I80" i="3" s="1"/>
  <c r="E80" i="3"/>
  <c r="J79" i="3"/>
  <c r="G79" i="3"/>
  <c r="I79" i="3" s="1"/>
  <c r="J78" i="3"/>
  <c r="G78" i="3"/>
  <c r="I78" i="3" s="1"/>
  <c r="G77" i="3"/>
  <c r="I77" i="3" s="1"/>
  <c r="J76" i="3"/>
  <c r="G76" i="3"/>
  <c r="I76" i="3" s="1"/>
  <c r="J75" i="3"/>
  <c r="I75" i="3"/>
  <c r="G75" i="3"/>
  <c r="J74" i="3"/>
  <c r="G74" i="3"/>
  <c r="I74" i="3" s="1"/>
  <c r="G73" i="3"/>
  <c r="I73" i="3" s="1"/>
  <c r="G72" i="3"/>
  <c r="I72" i="3" s="1"/>
  <c r="E72" i="3"/>
  <c r="J72" i="3" s="1"/>
  <c r="J71" i="3"/>
  <c r="G71" i="3"/>
  <c r="I71" i="3" s="1"/>
  <c r="G70" i="3"/>
  <c r="I70" i="3" s="1"/>
  <c r="G69" i="3"/>
  <c r="I69" i="3" s="1"/>
  <c r="E69" i="3"/>
  <c r="J69" i="3" s="1"/>
  <c r="J68" i="3"/>
  <c r="G68" i="3"/>
  <c r="I68" i="3" s="1"/>
  <c r="G67" i="3"/>
  <c r="I67" i="3" s="1"/>
  <c r="E67" i="3"/>
  <c r="J67" i="3" s="1"/>
  <c r="G66" i="3"/>
  <c r="I66" i="3" s="1"/>
  <c r="E66" i="3"/>
  <c r="J66" i="3" s="1"/>
  <c r="J64" i="3"/>
  <c r="J189" i="3" s="1"/>
  <c r="G64" i="3"/>
  <c r="J63" i="3"/>
  <c r="J188" i="3" s="1"/>
  <c r="G63" i="3"/>
  <c r="G62" i="3"/>
  <c r="G187" i="3" s="1"/>
  <c r="G61" i="3"/>
  <c r="G195" i="3" s="1"/>
  <c r="G60" i="3"/>
  <c r="J59" i="3"/>
  <c r="J186" i="3" s="1"/>
  <c r="G59" i="3"/>
  <c r="G58" i="3"/>
  <c r="G193" i="3" s="1"/>
  <c r="E58" i="3"/>
  <c r="E193" i="3" s="1"/>
  <c r="K193" i="3" s="1"/>
  <c r="J57" i="3"/>
  <c r="J185" i="3" s="1"/>
  <c r="G57" i="3"/>
  <c r="G185" i="3" s="1"/>
  <c r="J56" i="3"/>
  <c r="J184" i="3" s="1"/>
  <c r="I56" i="3"/>
  <c r="I184" i="3" s="1"/>
  <c r="G56" i="3"/>
  <c r="G184" i="3" s="1"/>
  <c r="G55" i="3"/>
  <c r="G183" i="3" s="1"/>
  <c r="J54" i="3"/>
  <c r="G54" i="3"/>
  <c r="G192" i="3" s="1"/>
  <c r="G53" i="3"/>
  <c r="G182" i="3" s="1"/>
  <c r="J52" i="3"/>
  <c r="J191" i="3" s="1"/>
  <c r="I52" i="3"/>
  <c r="I191" i="3" s="1"/>
  <c r="G52" i="3"/>
  <c r="G191" i="3" s="1"/>
  <c r="I51" i="3"/>
  <c r="G51" i="3"/>
  <c r="E51" i="3"/>
  <c r="K51" i="3" s="1"/>
  <c r="G49" i="3"/>
  <c r="I49" i="3" s="1"/>
  <c r="E49" i="3"/>
  <c r="I48" i="3"/>
  <c r="G48" i="3"/>
  <c r="I47" i="3"/>
  <c r="G47" i="3"/>
  <c r="G46" i="3"/>
  <c r="I46" i="3" s="1"/>
  <c r="G45" i="3"/>
  <c r="I45" i="3" s="1"/>
  <c r="J44" i="3"/>
  <c r="I44" i="3"/>
  <c r="G44" i="3"/>
  <c r="I43" i="3"/>
  <c r="G43" i="3"/>
  <c r="E43" i="3"/>
  <c r="G42" i="3"/>
  <c r="I42" i="3" s="1"/>
  <c r="E42" i="3"/>
  <c r="J42" i="3" s="1"/>
  <c r="J41" i="3"/>
  <c r="G41" i="3"/>
  <c r="I41" i="3" s="1"/>
  <c r="J40" i="3"/>
  <c r="I40" i="3"/>
  <c r="G40" i="3"/>
  <c r="J39" i="3"/>
  <c r="G39" i="3"/>
  <c r="I39" i="3" s="1"/>
  <c r="G38" i="3"/>
  <c r="I38" i="3" s="1"/>
  <c r="G37" i="3"/>
  <c r="I37" i="3" s="1"/>
  <c r="G36" i="3"/>
  <c r="I36" i="3" s="1"/>
  <c r="E36" i="3"/>
  <c r="J36" i="3" s="1"/>
  <c r="G35" i="3"/>
  <c r="I35" i="3" s="1"/>
  <c r="G34" i="3"/>
  <c r="I34" i="3" s="1"/>
  <c r="E34" i="3"/>
  <c r="J34" i="3" s="1"/>
  <c r="G33" i="3"/>
  <c r="I33" i="3" s="1"/>
  <c r="G32" i="3"/>
  <c r="I32" i="3" s="1"/>
  <c r="G31" i="3"/>
  <c r="I31" i="3" s="1"/>
  <c r="J30" i="3"/>
  <c r="G30" i="3"/>
  <c r="I30" i="3" s="1"/>
  <c r="G29" i="3"/>
  <c r="I29" i="3" s="1"/>
  <c r="J27" i="3"/>
  <c r="G27" i="3"/>
  <c r="I27" i="3" s="1"/>
  <c r="G26" i="3"/>
  <c r="I26" i="3" s="1"/>
  <c r="E26" i="3"/>
  <c r="I25" i="3"/>
  <c r="G25" i="3"/>
  <c r="G24" i="3"/>
  <c r="I24" i="3" s="1"/>
  <c r="G23" i="3"/>
  <c r="I23" i="3" s="1"/>
  <c r="E23" i="3"/>
  <c r="J23" i="3" s="1"/>
  <c r="J22" i="3"/>
  <c r="G22" i="3"/>
  <c r="I22" i="3" s="1"/>
  <c r="J21" i="3"/>
  <c r="I21" i="3"/>
  <c r="G21" i="3"/>
  <c r="I20" i="3"/>
  <c r="G20" i="3"/>
  <c r="I19" i="3"/>
  <c r="G19" i="3"/>
  <c r="I18" i="3"/>
  <c r="G18" i="3"/>
  <c r="E18" i="3"/>
  <c r="J17" i="3"/>
  <c r="G17" i="3"/>
  <c r="I17" i="3" s="1"/>
  <c r="G16" i="3"/>
  <c r="I16" i="3" s="1"/>
  <c r="J15" i="3"/>
  <c r="I15" i="3"/>
  <c r="G15" i="3"/>
  <c r="I14" i="3"/>
  <c r="G14" i="3"/>
  <c r="E14" i="3"/>
  <c r="G13" i="3"/>
  <c r="I13" i="3" s="1"/>
  <c r="G12" i="3"/>
  <c r="I12" i="3" s="1"/>
  <c r="G11" i="3"/>
  <c r="I11" i="3" s="1"/>
  <c r="I10" i="3"/>
  <c r="G10" i="3"/>
  <c r="G9" i="3"/>
  <c r="I9" i="3" s="1"/>
  <c r="J8" i="3"/>
  <c r="G8" i="3"/>
  <c r="I8" i="3" s="1"/>
  <c r="N7" i="3"/>
  <c r="M7" i="3"/>
  <c r="M7" i="2"/>
  <c r="N7" i="2" s="1"/>
  <c r="E8" i="2"/>
  <c r="J8" i="2" s="1"/>
  <c r="G8" i="2"/>
  <c r="I8" i="2" s="1"/>
  <c r="E9" i="2"/>
  <c r="J9" i="2" s="1"/>
  <c r="G9" i="2"/>
  <c r="I9" i="2" s="1"/>
  <c r="E10" i="2"/>
  <c r="G10" i="2"/>
  <c r="I10" i="2" s="1"/>
  <c r="J10" i="2"/>
  <c r="G11" i="2"/>
  <c r="I11" i="2" s="1"/>
  <c r="J11" i="2"/>
  <c r="G12" i="2"/>
  <c r="I12" i="2" s="1"/>
  <c r="G13" i="2"/>
  <c r="I13" i="2" s="1"/>
  <c r="G14" i="2"/>
  <c r="I14" i="2" s="1"/>
  <c r="G15" i="2"/>
  <c r="I15" i="2"/>
  <c r="G16" i="2"/>
  <c r="I16" i="2" s="1"/>
  <c r="J16" i="2"/>
  <c r="E17" i="2"/>
  <c r="G17" i="2"/>
  <c r="I17" i="2"/>
  <c r="J17" i="2"/>
  <c r="K17" i="2"/>
  <c r="G18" i="2"/>
  <c r="I18" i="2"/>
  <c r="G19" i="2"/>
  <c r="I19" i="2" s="1"/>
  <c r="J19" i="2"/>
  <c r="G20" i="2"/>
  <c r="I20" i="2" s="1"/>
  <c r="J20" i="2"/>
  <c r="G21" i="2"/>
  <c r="I21" i="2" s="1"/>
  <c r="E22" i="2"/>
  <c r="K22" i="2" s="1"/>
  <c r="G22" i="2"/>
  <c r="I22" i="2" s="1"/>
  <c r="G23" i="2"/>
  <c r="I23" i="2" s="1"/>
  <c r="G24" i="2"/>
  <c r="I24" i="2" s="1"/>
  <c r="G25" i="2"/>
  <c r="I25" i="2" s="1"/>
  <c r="G26" i="2"/>
  <c r="I26" i="2"/>
  <c r="J26" i="2"/>
  <c r="G27" i="2"/>
  <c r="I27" i="2" s="1"/>
  <c r="G28" i="2"/>
  <c r="I28" i="2" s="1"/>
  <c r="G29" i="2"/>
  <c r="I29" i="2" s="1"/>
  <c r="J29" i="2"/>
  <c r="G30" i="2"/>
  <c r="I30" i="2" s="1"/>
  <c r="J30" i="2"/>
  <c r="G31" i="2"/>
  <c r="I31" i="2" s="1"/>
  <c r="G33" i="2"/>
  <c r="I33" i="2" s="1"/>
  <c r="J33" i="2"/>
  <c r="G34" i="2"/>
  <c r="I34" i="2" s="1"/>
  <c r="J34" i="2"/>
  <c r="G35" i="2"/>
  <c r="I35" i="2"/>
  <c r="G36" i="2"/>
  <c r="I36" i="2" s="1"/>
  <c r="E37" i="2"/>
  <c r="J37" i="2" s="1"/>
  <c r="G37" i="2"/>
  <c r="I37" i="2" s="1"/>
  <c r="G38" i="2"/>
  <c r="I38" i="2" s="1"/>
  <c r="G39" i="2"/>
  <c r="I39" i="2" s="1"/>
  <c r="G40" i="2"/>
  <c r="I40" i="2" s="1"/>
  <c r="J40" i="2"/>
  <c r="E41" i="2"/>
  <c r="J41" i="2" s="1"/>
  <c r="G41" i="2"/>
  <c r="I41" i="2" s="1"/>
  <c r="G42" i="2"/>
  <c r="I42" i="2" s="1"/>
  <c r="J42" i="2"/>
  <c r="G43" i="2"/>
  <c r="I43" i="2" s="1"/>
  <c r="E44" i="2"/>
  <c r="J44" i="2" s="1"/>
  <c r="G44" i="2"/>
  <c r="I44" i="2" s="1"/>
  <c r="G45" i="2"/>
  <c r="I45" i="2" s="1"/>
  <c r="J45" i="2"/>
  <c r="G46" i="2"/>
  <c r="I46" i="2" s="1"/>
  <c r="G47" i="2"/>
  <c r="I47" i="2" s="1"/>
  <c r="G48" i="2"/>
  <c r="I48" i="2" s="1"/>
  <c r="G49" i="2"/>
  <c r="I49" i="2" s="1"/>
  <c r="E50" i="2"/>
  <c r="J50" i="2" s="1"/>
  <c r="G50" i="2"/>
  <c r="I50" i="2" s="1"/>
  <c r="G51" i="2"/>
  <c r="I51" i="2" s="1"/>
  <c r="J51" i="2"/>
  <c r="G52" i="2"/>
  <c r="I52" i="2" s="1"/>
  <c r="J52" i="2"/>
  <c r="E53" i="2"/>
  <c r="G53" i="2"/>
  <c r="I53" i="2"/>
  <c r="J53" i="2"/>
  <c r="G54" i="2"/>
  <c r="I54" i="2"/>
  <c r="G55" i="2"/>
  <c r="I55" i="2" s="1"/>
  <c r="G57" i="2"/>
  <c r="I57" i="2" s="1"/>
  <c r="J57" i="2"/>
  <c r="E58" i="2"/>
  <c r="J58" i="2" s="1"/>
  <c r="G58" i="2"/>
  <c r="I58" i="2" s="1"/>
  <c r="G59" i="2"/>
  <c r="I59" i="2" s="1"/>
  <c r="J59" i="2"/>
  <c r="G60" i="2"/>
  <c r="I60" i="2" s="1"/>
  <c r="I191" i="2" s="1"/>
  <c r="J60" i="2"/>
  <c r="G61" i="2"/>
  <c r="I61" i="2" s="1"/>
  <c r="G62" i="2"/>
  <c r="I62" i="2"/>
  <c r="J62" i="2"/>
  <c r="E63" i="2"/>
  <c r="G63" i="2"/>
  <c r="I63" i="2" s="1"/>
  <c r="G64" i="2"/>
  <c r="I64" i="2" s="1"/>
  <c r="I195" i="2" s="1"/>
  <c r="E65" i="2"/>
  <c r="J65" i="2" s="1"/>
  <c r="G65" i="2"/>
  <c r="I65" i="2" s="1"/>
  <c r="I196" i="2" s="1"/>
  <c r="G66" i="2"/>
  <c r="I66" i="2" s="1"/>
  <c r="I200" i="2" s="1"/>
  <c r="G67" i="2"/>
  <c r="I67" i="2" s="1"/>
  <c r="G68" i="2"/>
  <c r="I68" i="2" s="1"/>
  <c r="G70" i="2"/>
  <c r="I70" i="2" s="1"/>
  <c r="G71" i="2"/>
  <c r="I71" i="2" s="1"/>
  <c r="G72" i="2"/>
  <c r="I72" i="2" s="1"/>
  <c r="E73" i="2"/>
  <c r="J73" i="2" s="1"/>
  <c r="G73" i="2"/>
  <c r="I73" i="2" s="1"/>
  <c r="G74" i="2"/>
  <c r="I74" i="2" s="1"/>
  <c r="G75" i="2"/>
  <c r="I75" i="2" s="1"/>
  <c r="J75" i="2"/>
  <c r="G76" i="2"/>
  <c r="I76" i="2"/>
  <c r="G77" i="2"/>
  <c r="I77" i="2" s="1"/>
  <c r="J77" i="2"/>
  <c r="E78" i="2"/>
  <c r="J78" i="2" s="1"/>
  <c r="G78" i="2"/>
  <c r="I78" i="2" s="1"/>
  <c r="G79" i="2"/>
  <c r="I79" i="2" s="1"/>
  <c r="J79" i="2"/>
  <c r="E80" i="2"/>
  <c r="J80" i="2" s="1"/>
  <c r="G80" i="2"/>
  <c r="I80" i="2" s="1"/>
  <c r="K80" i="2"/>
  <c r="E81" i="2"/>
  <c r="G81" i="2"/>
  <c r="I81" i="2" s="1"/>
  <c r="G82" i="2"/>
  <c r="I82" i="2" s="1"/>
  <c r="G83" i="2"/>
  <c r="I83" i="2" s="1"/>
  <c r="J83" i="2"/>
  <c r="G84" i="2"/>
  <c r="I84" i="2" s="1"/>
  <c r="G85" i="2"/>
  <c r="I85" i="2" s="1"/>
  <c r="G86" i="2"/>
  <c r="I86" i="2" s="1"/>
  <c r="J86" i="2"/>
  <c r="G87" i="2"/>
  <c r="I87" i="2" s="1"/>
  <c r="J87" i="2"/>
  <c r="G88" i="2"/>
  <c r="I88" i="2" s="1"/>
  <c r="J88" i="2"/>
  <c r="G89" i="2"/>
  <c r="I89" i="2" s="1"/>
  <c r="J89" i="2"/>
  <c r="G90" i="2"/>
  <c r="I90" i="2" s="1"/>
  <c r="J90" i="2"/>
  <c r="G91" i="2"/>
  <c r="I91" i="2"/>
  <c r="G92" i="2"/>
  <c r="I92" i="2" s="1"/>
  <c r="E93" i="2"/>
  <c r="G93" i="2"/>
  <c r="I93" i="2" s="1"/>
  <c r="G94" i="2"/>
  <c r="I94" i="2" s="1"/>
  <c r="J94" i="2"/>
  <c r="G95" i="2"/>
  <c r="I95" i="2" s="1"/>
  <c r="G96" i="2"/>
  <c r="I96" i="2"/>
  <c r="E97" i="2"/>
  <c r="J97" i="2" s="1"/>
  <c r="G97" i="2"/>
  <c r="I97" i="2" s="1"/>
  <c r="G98" i="2"/>
  <c r="I98" i="2" s="1"/>
  <c r="J98" i="2"/>
  <c r="G99" i="2"/>
  <c r="I99" i="2" s="1"/>
  <c r="J99" i="2"/>
  <c r="G100" i="2"/>
  <c r="I100" i="2" s="1"/>
  <c r="J100" i="2"/>
  <c r="G101" i="2"/>
  <c r="I101" i="2" s="1"/>
  <c r="J101" i="2"/>
  <c r="G102" i="2"/>
  <c r="I102" i="2" s="1"/>
  <c r="J102" i="2"/>
  <c r="G103" i="2"/>
  <c r="I103" i="2" s="1"/>
  <c r="G104" i="2"/>
  <c r="I104" i="2" s="1"/>
  <c r="E105" i="2"/>
  <c r="G105" i="2"/>
  <c r="I105" i="2" s="1"/>
  <c r="J105" i="2"/>
  <c r="G106" i="2"/>
  <c r="I106" i="2" s="1"/>
  <c r="G107" i="2"/>
  <c r="I107" i="2"/>
  <c r="G108" i="2"/>
  <c r="I108" i="2" s="1"/>
  <c r="J108" i="2"/>
  <c r="G109" i="2"/>
  <c r="I109" i="2" s="1"/>
  <c r="G110" i="2"/>
  <c r="I110" i="2"/>
  <c r="J110" i="2"/>
  <c r="G111" i="2"/>
  <c r="I111" i="2" s="1"/>
  <c r="J111" i="2"/>
  <c r="G112" i="2"/>
  <c r="I112" i="2" s="1"/>
  <c r="J112" i="2"/>
  <c r="G113" i="2"/>
  <c r="I113" i="2" s="1"/>
  <c r="G114" i="2"/>
  <c r="I114" i="2" s="1"/>
  <c r="J114" i="2"/>
  <c r="G116" i="2"/>
  <c r="I116" i="2" s="1"/>
  <c r="J116" i="2"/>
  <c r="G117" i="2"/>
  <c r="I117" i="2" s="1"/>
  <c r="J117" i="2"/>
  <c r="G118" i="2"/>
  <c r="I118" i="2" s="1"/>
  <c r="G119" i="2"/>
  <c r="I119" i="2" s="1"/>
  <c r="E120" i="2"/>
  <c r="J120" i="2" s="1"/>
  <c r="J184" i="2" s="1"/>
  <c r="K119" i="2" s="1"/>
  <c r="G120" i="2"/>
  <c r="I120" i="2" s="1"/>
  <c r="K120" i="2"/>
  <c r="G121" i="2"/>
  <c r="I121" i="2" s="1"/>
  <c r="J121" i="2"/>
  <c r="G122" i="2"/>
  <c r="I122" i="2" s="1"/>
  <c r="G123" i="2"/>
  <c r="I123" i="2" s="1"/>
  <c r="G124" i="2"/>
  <c r="I124" i="2" s="1"/>
  <c r="J124" i="2"/>
  <c r="E125" i="2"/>
  <c r="J125" i="2" s="1"/>
  <c r="G125" i="2"/>
  <c r="I125" i="2"/>
  <c r="G126" i="2"/>
  <c r="I126" i="2" s="1"/>
  <c r="J126" i="2"/>
  <c r="G127" i="2"/>
  <c r="I127" i="2" s="1"/>
  <c r="J127" i="2"/>
  <c r="G128" i="2"/>
  <c r="I128" i="2"/>
  <c r="G129" i="2"/>
  <c r="I129" i="2" s="1"/>
  <c r="J129" i="2"/>
  <c r="E130" i="2"/>
  <c r="J130" i="2" s="1"/>
  <c r="G130" i="2"/>
  <c r="I130" i="2"/>
  <c r="K130" i="2"/>
  <c r="G131" i="2"/>
  <c r="I131" i="2" s="1"/>
  <c r="J131" i="2"/>
  <c r="G132" i="2"/>
  <c r="I132" i="2"/>
  <c r="G134" i="2"/>
  <c r="I134" i="2"/>
  <c r="G135" i="2"/>
  <c r="I135" i="2" s="1"/>
  <c r="G136" i="2"/>
  <c r="I136" i="2" s="1"/>
  <c r="J136" i="2"/>
  <c r="G137" i="2"/>
  <c r="I137" i="2" s="1"/>
  <c r="J137" i="2"/>
  <c r="E138" i="2"/>
  <c r="G138" i="2"/>
  <c r="I138" i="2" s="1"/>
  <c r="J138" i="2"/>
  <c r="L144" i="2"/>
  <c r="M144" i="2"/>
  <c r="N144" i="2"/>
  <c r="O144" i="2"/>
  <c r="P144" i="2"/>
  <c r="Q144" i="2"/>
  <c r="R144" i="2"/>
  <c r="S144" i="2"/>
  <c r="T144" i="2"/>
  <c r="U144" i="2"/>
  <c r="V144" i="2"/>
  <c r="W144" i="2"/>
  <c r="X144" i="2"/>
  <c r="Y144" i="2"/>
  <c r="Z144" i="2"/>
  <c r="AA144" i="2"/>
  <c r="AB144" i="2"/>
  <c r="AC144" i="2"/>
  <c r="AD144" i="2"/>
  <c r="AE144" i="2"/>
  <c r="AF144" i="2"/>
  <c r="AG144" i="2"/>
  <c r="AH144" i="2"/>
  <c r="AI144" i="2"/>
  <c r="AJ144" i="2"/>
  <c r="AK144" i="2"/>
  <c r="AL144" i="2"/>
  <c r="AM144" i="2"/>
  <c r="AN144" i="2"/>
  <c r="AO144" i="2"/>
  <c r="AP144" i="2"/>
  <c r="AQ144" i="2"/>
  <c r="AR144" i="2"/>
  <c r="AS144" i="2"/>
  <c r="AT144" i="2"/>
  <c r="AU144" i="2"/>
  <c r="AV144" i="2"/>
  <c r="AW144" i="2"/>
  <c r="AX144" i="2"/>
  <c r="AY144" i="2"/>
  <c r="AZ144" i="2"/>
  <c r="BA144" i="2"/>
  <c r="BB144" i="2"/>
  <c r="BC144" i="2"/>
  <c r="BD144" i="2"/>
  <c r="BE144" i="2"/>
  <c r="BF144" i="2"/>
  <c r="BG144" i="2"/>
  <c r="BH144" i="2"/>
  <c r="BI144" i="2"/>
  <c r="BJ144" i="2"/>
  <c r="BK144" i="2"/>
  <c r="BL144" i="2"/>
  <c r="L145" i="2"/>
  <c r="M145" i="2"/>
  <c r="BL145" i="2"/>
  <c r="L146" i="2"/>
  <c r="M146" i="2"/>
  <c r="N146" i="2"/>
  <c r="O146" i="2"/>
  <c r="P146" i="2"/>
  <c r="Q146" i="2"/>
  <c r="R146" i="2"/>
  <c r="S146" i="2"/>
  <c r="T146" i="2"/>
  <c r="U146" i="2"/>
  <c r="U147" i="2" s="1"/>
  <c r="V146" i="2"/>
  <c r="W146" i="2"/>
  <c r="X146" i="2"/>
  <c r="Y146" i="2"/>
  <c r="Z146" i="2"/>
  <c r="AA146" i="2"/>
  <c r="AB146" i="2"/>
  <c r="AC146" i="2"/>
  <c r="AD146" i="2"/>
  <c r="AE146" i="2"/>
  <c r="AF146" i="2"/>
  <c r="AG146" i="2"/>
  <c r="AG147" i="2" s="1"/>
  <c r="AH146" i="2"/>
  <c r="AI146" i="2"/>
  <c r="AJ146" i="2"/>
  <c r="AK146" i="2"/>
  <c r="AL146" i="2"/>
  <c r="AM146" i="2"/>
  <c r="AN146" i="2"/>
  <c r="AO146" i="2"/>
  <c r="AP146" i="2"/>
  <c r="AQ146" i="2"/>
  <c r="AR146" i="2"/>
  <c r="AS146" i="2"/>
  <c r="AT146" i="2"/>
  <c r="AU146" i="2"/>
  <c r="AV146" i="2"/>
  <c r="AW146" i="2"/>
  <c r="AW147" i="2" s="1"/>
  <c r="AX146" i="2"/>
  <c r="AY146" i="2"/>
  <c r="AZ146" i="2"/>
  <c r="BA146" i="2"/>
  <c r="BB146" i="2"/>
  <c r="BC146" i="2"/>
  <c r="BD146" i="2"/>
  <c r="BE146" i="2"/>
  <c r="BF146" i="2"/>
  <c r="BG146" i="2"/>
  <c r="BH146" i="2"/>
  <c r="BI146" i="2"/>
  <c r="BJ146" i="2"/>
  <c r="BK146" i="2"/>
  <c r="BL146" i="2"/>
  <c r="L147" i="2"/>
  <c r="N147" i="2"/>
  <c r="P147" i="2"/>
  <c r="R147" i="2"/>
  <c r="T147" i="2"/>
  <c r="V147" i="2"/>
  <c r="X147" i="2"/>
  <c r="Z147" i="2"/>
  <c r="AB147" i="2"/>
  <c r="AD147" i="2"/>
  <c r="AF147" i="2"/>
  <c r="AH147" i="2"/>
  <c r="AJ147" i="2"/>
  <c r="AL147" i="2"/>
  <c r="AN147" i="2"/>
  <c r="AP147" i="2"/>
  <c r="AR147" i="2"/>
  <c r="AS147" i="2"/>
  <c r="AT147" i="2"/>
  <c r="AV147" i="2"/>
  <c r="AX147" i="2"/>
  <c r="AZ147" i="2"/>
  <c r="BB147" i="2"/>
  <c r="BD147" i="2"/>
  <c r="BF147" i="2"/>
  <c r="BH147" i="2"/>
  <c r="BJ147" i="2"/>
  <c r="BL147" i="2"/>
  <c r="L149" i="2"/>
  <c r="L163" i="2" s="1"/>
  <c r="M149" i="2"/>
  <c r="N149" i="2"/>
  <c r="O149" i="2"/>
  <c r="P149" i="2"/>
  <c r="P163" i="2" s="1"/>
  <c r="Q149" i="2"/>
  <c r="Q150" i="2" s="1"/>
  <c r="R149" i="2"/>
  <c r="S149" i="2"/>
  <c r="T149" i="2"/>
  <c r="U149" i="2"/>
  <c r="U150" i="2" s="1"/>
  <c r="V149" i="2"/>
  <c r="W149" i="2"/>
  <c r="X149" i="2"/>
  <c r="X163" i="2" s="1"/>
  <c r="Y149" i="2"/>
  <c r="Y150" i="2" s="1"/>
  <c r="Z149" i="2"/>
  <c r="AA149" i="2"/>
  <c r="AB149" i="2"/>
  <c r="AB163" i="2" s="1"/>
  <c r="AC149" i="2"/>
  <c r="AD149" i="2"/>
  <c r="AE149" i="2"/>
  <c r="AF149" i="2"/>
  <c r="AF163" i="2" s="1"/>
  <c r="AG149" i="2"/>
  <c r="AG150" i="2" s="1"/>
  <c r="AH149" i="2"/>
  <c r="AI149" i="2"/>
  <c r="AJ149" i="2"/>
  <c r="AK149" i="2"/>
  <c r="AK150" i="2" s="1"/>
  <c r="AL149" i="2"/>
  <c r="AM149" i="2"/>
  <c r="AN149" i="2"/>
  <c r="AN163" i="2" s="1"/>
  <c r="AO149" i="2"/>
  <c r="AO150" i="2" s="1"/>
  <c r="AP149" i="2"/>
  <c r="AQ149" i="2"/>
  <c r="AR149" i="2"/>
  <c r="AR163" i="2" s="1"/>
  <c r="AS149" i="2"/>
  <c r="AT149" i="2"/>
  <c r="AU149" i="2"/>
  <c r="AV149" i="2"/>
  <c r="AV163" i="2" s="1"/>
  <c r="AW149" i="2"/>
  <c r="AW150" i="2" s="1"/>
  <c r="AX149" i="2"/>
  <c r="AY149" i="2"/>
  <c r="AZ149" i="2"/>
  <c r="BA149" i="2"/>
  <c r="BA150" i="2" s="1"/>
  <c r="BB149" i="2"/>
  <c r="BC149" i="2"/>
  <c r="BD149" i="2"/>
  <c r="BD163" i="2" s="1"/>
  <c r="BE149" i="2"/>
  <c r="BE150" i="2" s="1"/>
  <c r="BF149" i="2"/>
  <c r="BG149" i="2"/>
  <c r="BH149" i="2"/>
  <c r="BH163" i="2" s="1"/>
  <c r="BI149" i="2"/>
  <c r="BJ149" i="2"/>
  <c r="BK149" i="2"/>
  <c r="BL149" i="2"/>
  <c r="BL163" i="2" s="1"/>
  <c r="L150" i="2"/>
  <c r="N150" i="2"/>
  <c r="O150" i="2"/>
  <c r="P150" i="2"/>
  <c r="R150" i="2"/>
  <c r="S150" i="2"/>
  <c r="V150" i="2"/>
  <c r="W150" i="2"/>
  <c r="X150" i="2"/>
  <c r="Z150" i="2"/>
  <c r="AA150" i="2"/>
  <c r="AB150" i="2"/>
  <c r="AD150" i="2"/>
  <c r="AE150" i="2"/>
  <c r="AF150" i="2"/>
  <c r="AH150" i="2"/>
  <c r="AI150" i="2"/>
  <c r="AL150" i="2"/>
  <c r="AM150" i="2"/>
  <c r="AN150" i="2"/>
  <c r="AP150" i="2"/>
  <c r="AQ150" i="2"/>
  <c r="AR150" i="2"/>
  <c r="AT150" i="2"/>
  <c r="AU150" i="2"/>
  <c r="AV150" i="2"/>
  <c r="AX150" i="2"/>
  <c r="AY150" i="2"/>
  <c r="BB150" i="2"/>
  <c r="BC150" i="2"/>
  <c r="BF150" i="2"/>
  <c r="BG150" i="2"/>
  <c r="BJ150" i="2"/>
  <c r="BK150" i="2"/>
  <c r="L151" i="2"/>
  <c r="M151" i="2"/>
  <c r="N151" i="2"/>
  <c r="N152" i="2" s="1"/>
  <c r="O151" i="2"/>
  <c r="O152" i="2" s="1"/>
  <c r="P151" i="2"/>
  <c r="P164" i="2" s="1"/>
  <c r="Q151" i="2"/>
  <c r="R151" i="2"/>
  <c r="S151" i="2"/>
  <c r="S152" i="2" s="1"/>
  <c r="T151" i="2"/>
  <c r="U151" i="2"/>
  <c r="V151" i="2"/>
  <c r="V164" i="2" s="1"/>
  <c r="W151" i="2"/>
  <c r="W152" i="2" s="1"/>
  <c r="X151" i="2"/>
  <c r="Y151" i="2"/>
  <c r="Z151" i="2"/>
  <c r="AA151" i="2"/>
  <c r="AA152" i="2" s="1"/>
  <c r="AB151" i="2"/>
  <c r="AC151" i="2"/>
  <c r="AD151" i="2"/>
  <c r="AD152" i="2" s="1"/>
  <c r="AE151" i="2"/>
  <c r="AE152" i="2" s="1"/>
  <c r="AF151" i="2"/>
  <c r="AF164" i="2" s="1"/>
  <c r="AG151" i="2"/>
  <c r="AH151" i="2"/>
  <c r="AI151" i="2"/>
  <c r="AI152" i="2" s="1"/>
  <c r="AJ151" i="2"/>
  <c r="AJ152" i="2" s="1"/>
  <c r="AK151" i="2"/>
  <c r="AL151" i="2"/>
  <c r="AM151" i="2"/>
  <c r="AM152" i="2" s="1"/>
  <c r="AN151" i="2"/>
  <c r="AN152" i="2" s="1"/>
  <c r="AO151" i="2"/>
  <c r="AP151" i="2"/>
  <c r="AQ151" i="2"/>
  <c r="AQ152" i="2" s="1"/>
  <c r="AR151" i="2"/>
  <c r="AS151" i="2"/>
  <c r="AT151" i="2"/>
  <c r="AT152" i="2" s="1"/>
  <c r="AU151" i="2"/>
  <c r="AU152" i="2" s="1"/>
  <c r="AV151" i="2"/>
  <c r="AV164" i="2" s="1"/>
  <c r="AW151" i="2"/>
  <c r="AX151" i="2"/>
  <c r="AX152" i="2" s="1"/>
  <c r="AY151" i="2"/>
  <c r="AY152" i="2" s="1"/>
  <c r="AZ151" i="2"/>
  <c r="AZ152" i="2" s="1"/>
  <c r="BA151" i="2"/>
  <c r="BB151" i="2"/>
  <c r="BC151" i="2"/>
  <c r="BC152" i="2" s="1"/>
  <c r="BD151" i="2"/>
  <c r="BD152" i="2" s="1"/>
  <c r="BE151" i="2"/>
  <c r="BF151" i="2"/>
  <c r="BG151" i="2"/>
  <c r="BG152" i="2" s="1"/>
  <c r="BH151" i="2"/>
  <c r="BH152" i="2" s="1"/>
  <c r="BI151" i="2"/>
  <c r="BJ151" i="2"/>
  <c r="BJ152" i="2" s="1"/>
  <c r="BK151" i="2"/>
  <c r="BK152" i="2" s="1"/>
  <c r="BL151" i="2"/>
  <c r="BL164" i="2" s="1"/>
  <c r="L152" i="2"/>
  <c r="M152" i="2"/>
  <c r="P152" i="2"/>
  <c r="Q152" i="2"/>
  <c r="R152" i="2"/>
  <c r="U152" i="2"/>
  <c r="V152" i="2"/>
  <c r="Y152" i="2"/>
  <c r="AB152" i="2"/>
  <c r="AC152" i="2"/>
  <c r="AF152" i="2"/>
  <c r="AG152" i="2"/>
  <c r="AH152" i="2"/>
  <c r="AK152" i="2"/>
  <c r="AL152" i="2"/>
  <c r="AO152" i="2"/>
  <c r="AR152" i="2"/>
  <c r="AS152" i="2"/>
  <c r="AV152" i="2"/>
  <c r="AW152" i="2"/>
  <c r="BA152" i="2"/>
  <c r="BB152" i="2"/>
  <c r="BE152" i="2"/>
  <c r="BI152" i="2"/>
  <c r="BL152" i="2"/>
  <c r="L153" i="2"/>
  <c r="M153" i="2"/>
  <c r="N153" i="2"/>
  <c r="O153" i="2"/>
  <c r="P153" i="2"/>
  <c r="P154" i="2" s="1"/>
  <c r="Q153" i="2"/>
  <c r="R153" i="2"/>
  <c r="R154" i="2" s="1"/>
  <c r="S153" i="2"/>
  <c r="T153" i="2"/>
  <c r="T165" i="2" s="1"/>
  <c r="U153" i="2"/>
  <c r="V153" i="2"/>
  <c r="V154" i="2" s="1"/>
  <c r="W153" i="2"/>
  <c r="X153" i="2"/>
  <c r="X154" i="2" s="1"/>
  <c r="Y153" i="2"/>
  <c r="Z153" i="2"/>
  <c r="Z154" i="2" s="1"/>
  <c r="AA153" i="2"/>
  <c r="AA154" i="2" s="1"/>
  <c r="AB153" i="2"/>
  <c r="AB154" i="2" s="1"/>
  <c r="AC153" i="2"/>
  <c r="AD153" i="2"/>
  <c r="AE153" i="2"/>
  <c r="AF153" i="2"/>
  <c r="AF165" i="2" s="1"/>
  <c r="AG153" i="2"/>
  <c r="AH153" i="2"/>
  <c r="AH154" i="2" s="1"/>
  <c r="AI153" i="2"/>
  <c r="AI154" i="2" s="1"/>
  <c r="AJ153" i="2"/>
  <c r="AK153" i="2"/>
  <c r="AL153" i="2"/>
  <c r="AL154" i="2" s="1"/>
  <c r="AM153" i="2"/>
  <c r="AN153" i="2"/>
  <c r="AN154" i="2" s="1"/>
  <c r="AO153" i="2"/>
  <c r="AP153" i="2"/>
  <c r="AP154" i="2" s="1"/>
  <c r="AQ153" i="2"/>
  <c r="AQ154" i="2" s="1"/>
  <c r="AR153" i="2"/>
  <c r="AR165" i="2" s="1"/>
  <c r="AS153" i="2"/>
  <c r="AT153" i="2"/>
  <c r="AU153" i="2"/>
  <c r="AV153" i="2"/>
  <c r="AV154" i="2" s="1"/>
  <c r="AW153" i="2"/>
  <c r="AX153" i="2"/>
  <c r="AX154" i="2" s="1"/>
  <c r="AY153" i="2"/>
  <c r="AY154" i="2" s="1"/>
  <c r="AZ153" i="2"/>
  <c r="AZ165" i="2" s="1"/>
  <c r="BA153" i="2"/>
  <c r="BB153" i="2"/>
  <c r="BB154" i="2" s="1"/>
  <c r="BC153" i="2"/>
  <c r="BD153" i="2"/>
  <c r="BD154" i="2" s="1"/>
  <c r="BE153" i="2"/>
  <c r="BF153" i="2"/>
  <c r="BF154" i="2" s="1"/>
  <c r="BG153" i="2"/>
  <c r="BG154" i="2" s="1"/>
  <c r="BH153" i="2"/>
  <c r="BH154" i="2" s="1"/>
  <c r="BI153" i="2"/>
  <c r="BJ153" i="2"/>
  <c r="BK153" i="2"/>
  <c r="BL153" i="2"/>
  <c r="BL154" i="2" s="1"/>
  <c r="M154" i="2"/>
  <c r="O154" i="2"/>
  <c r="Q154" i="2"/>
  <c r="S154" i="2"/>
  <c r="T154" i="2"/>
  <c r="U154" i="2"/>
  <c r="W154" i="2"/>
  <c r="Y154" i="2"/>
  <c r="AC154" i="2"/>
  <c r="AE154" i="2"/>
  <c r="AG154" i="2"/>
  <c r="AK154" i="2"/>
  <c r="AM154" i="2"/>
  <c r="AO154" i="2"/>
  <c r="AS154" i="2"/>
  <c r="AU154" i="2"/>
  <c r="AW154" i="2"/>
  <c r="BA154" i="2"/>
  <c r="BC154" i="2"/>
  <c r="BE154" i="2"/>
  <c r="BI154" i="2"/>
  <c r="BK154" i="2"/>
  <c r="L155" i="2"/>
  <c r="M155" i="2"/>
  <c r="N155" i="2"/>
  <c r="O155" i="2"/>
  <c r="P155" i="2"/>
  <c r="P156" i="2" s="1"/>
  <c r="Q155" i="2"/>
  <c r="Q156" i="2" s="1"/>
  <c r="R155" i="2"/>
  <c r="S155" i="2"/>
  <c r="T155" i="2"/>
  <c r="T156" i="2" s="1"/>
  <c r="U155" i="2"/>
  <c r="V155" i="2"/>
  <c r="W155" i="2"/>
  <c r="X155" i="2"/>
  <c r="Y155" i="2"/>
  <c r="Z155" i="2"/>
  <c r="AA155" i="2"/>
  <c r="AB155" i="2"/>
  <c r="AB156" i="2" s="1"/>
  <c r="AC155" i="2"/>
  <c r="AD155" i="2"/>
  <c r="AE155" i="2"/>
  <c r="AF155" i="2"/>
  <c r="AF156" i="2" s="1"/>
  <c r="AG155" i="2"/>
  <c r="AG156" i="2" s="1"/>
  <c r="AH155" i="2"/>
  <c r="AI155" i="2"/>
  <c r="AJ155" i="2"/>
  <c r="AJ156" i="2" s="1"/>
  <c r="AK155" i="2"/>
  <c r="AL155" i="2"/>
  <c r="AM155" i="2"/>
  <c r="AN155" i="2"/>
  <c r="AO155" i="2"/>
  <c r="AP155" i="2"/>
  <c r="AQ155" i="2"/>
  <c r="AR155" i="2"/>
  <c r="AR156" i="2" s="1"/>
  <c r="AS155" i="2"/>
  <c r="AS156" i="2" s="1"/>
  <c r="AT155" i="2"/>
  <c r="AU155" i="2"/>
  <c r="AV155" i="2"/>
  <c r="AV156" i="2" s="1"/>
  <c r="AW155" i="2"/>
  <c r="AW156" i="2" s="1"/>
  <c r="AX155" i="2"/>
  <c r="AY155" i="2"/>
  <c r="AZ155" i="2"/>
  <c r="AZ156" i="2" s="1"/>
  <c r="BA155" i="2"/>
  <c r="BB155" i="2"/>
  <c r="BC155" i="2"/>
  <c r="BD155" i="2"/>
  <c r="BE155" i="2"/>
  <c r="BE156" i="2" s="1"/>
  <c r="BF155" i="2"/>
  <c r="BG155" i="2"/>
  <c r="BH155" i="2"/>
  <c r="BH156" i="2" s="1"/>
  <c r="BI155" i="2"/>
  <c r="BJ155" i="2"/>
  <c r="BK155" i="2"/>
  <c r="BL155" i="2"/>
  <c r="BL156" i="2" s="1"/>
  <c r="M156" i="2"/>
  <c r="N156" i="2"/>
  <c r="O156" i="2"/>
  <c r="R156" i="2"/>
  <c r="S156" i="2"/>
  <c r="U156" i="2"/>
  <c r="V156" i="2"/>
  <c r="W156" i="2"/>
  <c r="Y156" i="2"/>
  <c r="Z156" i="2"/>
  <c r="AA156" i="2"/>
  <c r="AC156" i="2"/>
  <c r="AD156" i="2"/>
  <c r="AE156" i="2"/>
  <c r="AH156" i="2"/>
  <c r="AI156" i="2"/>
  <c r="AK156" i="2"/>
  <c r="AL156" i="2"/>
  <c r="AM156" i="2"/>
  <c r="AO156" i="2"/>
  <c r="AP156" i="2"/>
  <c r="AQ156" i="2"/>
  <c r="AT156" i="2"/>
  <c r="AU156" i="2"/>
  <c r="AX156" i="2"/>
  <c r="AY156" i="2"/>
  <c r="BA156" i="2"/>
  <c r="BB156" i="2"/>
  <c r="BC156" i="2"/>
  <c r="BF156" i="2"/>
  <c r="BG156" i="2"/>
  <c r="BI156" i="2"/>
  <c r="BJ156" i="2"/>
  <c r="BK156" i="2"/>
  <c r="L157" i="2"/>
  <c r="M157" i="2"/>
  <c r="N157" i="2"/>
  <c r="N158" i="2" s="1"/>
  <c r="O157" i="2"/>
  <c r="P157" i="2"/>
  <c r="Q157" i="2"/>
  <c r="R157" i="2"/>
  <c r="R158" i="2" s="1"/>
  <c r="S157" i="2"/>
  <c r="T157" i="2"/>
  <c r="U157" i="2"/>
  <c r="U158" i="2" s="1"/>
  <c r="V157" i="2"/>
  <c r="V158" i="2" s="1"/>
  <c r="W157" i="2"/>
  <c r="X157" i="2"/>
  <c r="Y157" i="2"/>
  <c r="Y158" i="2" s="1"/>
  <c r="Z157" i="2"/>
  <c r="Z158" i="2" s="1"/>
  <c r="AA157" i="2"/>
  <c r="AB157" i="2"/>
  <c r="AC157" i="2"/>
  <c r="AD157" i="2"/>
  <c r="AD158" i="2" s="1"/>
  <c r="AE157" i="2"/>
  <c r="AF157" i="2"/>
  <c r="AG157" i="2"/>
  <c r="AH157" i="2"/>
  <c r="AH158" i="2" s="1"/>
  <c r="AI157" i="2"/>
  <c r="AJ157" i="2"/>
  <c r="AK157" i="2"/>
  <c r="AK158" i="2" s="1"/>
  <c r="AL157" i="2"/>
  <c r="AL158" i="2" s="1"/>
  <c r="AM157" i="2"/>
  <c r="AN157" i="2"/>
  <c r="AO157" i="2"/>
  <c r="AO158" i="2" s="1"/>
  <c r="AP157" i="2"/>
  <c r="AP158" i="2" s="1"/>
  <c r="AQ157" i="2"/>
  <c r="AR157" i="2"/>
  <c r="AS157" i="2"/>
  <c r="AT157" i="2"/>
  <c r="AT158" i="2" s="1"/>
  <c r="AU157" i="2"/>
  <c r="AV157" i="2"/>
  <c r="AW157" i="2"/>
  <c r="AW158" i="2" s="1"/>
  <c r="AX157" i="2"/>
  <c r="AX158" i="2" s="1"/>
  <c r="AY157" i="2"/>
  <c r="AZ157" i="2"/>
  <c r="BA157" i="2"/>
  <c r="BA158" i="2" s="1"/>
  <c r="BB157" i="2"/>
  <c r="BB158" i="2" s="1"/>
  <c r="BC157" i="2"/>
  <c r="BD157" i="2"/>
  <c r="BE157" i="2"/>
  <c r="BE158" i="2" s="1"/>
  <c r="BF157" i="2"/>
  <c r="BF158" i="2" s="1"/>
  <c r="BG157" i="2"/>
  <c r="BH157" i="2"/>
  <c r="BI157" i="2"/>
  <c r="BI158" i="2" s="1"/>
  <c r="BJ157" i="2"/>
  <c r="BJ158" i="2" s="1"/>
  <c r="BK157" i="2"/>
  <c r="BL157" i="2"/>
  <c r="L158" i="2"/>
  <c r="M158" i="2"/>
  <c r="P158" i="2"/>
  <c r="Q158" i="2"/>
  <c r="S158" i="2"/>
  <c r="T158" i="2"/>
  <c r="W158" i="2"/>
  <c r="X158" i="2"/>
  <c r="AA158" i="2"/>
  <c r="AB158" i="2"/>
  <c r="AC158" i="2"/>
  <c r="AF158" i="2"/>
  <c r="AG158" i="2"/>
  <c r="AI158" i="2"/>
  <c r="AJ158" i="2"/>
  <c r="AM158" i="2"/>
  <c r="AN158" i="2"/>
  <c r="AQ158" i="2"/>
  <c r="AR158" i="2"/>
  <c r="AS158" i="2"/>
  <c r="AV158" i="2"/>
  <c r="AY158" i="2"/>
  <c r="AZ158" i="2"/>
  <c r="BC158" i="2"/>
  <c r="BD158" i="2"/>
  <c r="BG158" i="2"/>
  <c r="BH158" i="2"/>
  <c r="BL158" i="2"/>
  <c r="L159" i="2"/>
  <c r="M159" i="2"/>
  <c r="N159" i="2"/>
  <c r="O159" i="2"/>
  <c r="P159" i="2"/>
  <c r="P160" i="2" s="1"/>
  <c r="Q159" i="2"/>
  <c r="R159" i="2"/>
  <c r="S159" i="2"/>
  <c r="T159" i="2"/>
  <c r="T160" i="2" s="1"/>
  <c r="U159" i="2"/>
  <c r="V159" i="2"/>
  <c r="W159" i="2"/>
  <c r="X159" i="2"/>
  <c r="X160" i="2" s="1"/>
  <c r="Y159" i="2"/>
  <c r="Z159" i="2"/>
  <c r="AA159" i="2"/>
  <c r="AB159" i="2"/>
  <c r="AB160" i="2" s="1"/>
  <c r="AC159" i="2"/>
  <c r="AD159" i="2"/>
  <c r="AE159" i="2"/>
  <c r="AF159" i="2"/>
  <c r="AF160" i="2" s="1"/>
  <c r="AG159" i="2"/>
  <c r="AH159" i="2"/>
  <c r="AI159" i="2"/>
  <c r="AJ159" i="2"/>
  <c r="AJ160" i="2" s="1"/>
  <c r="AK159" i="2"/>
  <c r="AK160" i="2" s="1"/>
  <c r="AL159" i="2"/>
  <c r="AM159" i="2"/>
  <c r="AN159" i="2"/>
  <c r="AN160" i="2" s="1"/>
  <c r="AO159" i="2"/>
  <c r="AP159" i="2"/>
  <c r="AQ159" i="2"/>
  <c r="AR159" i="2"/>
  <c r="AR160" i="2" s="1"/>
  <c r="AS159" i="2"/>
  <c r="AT159" i="2"/>
  <c r="AU159" i="2"/>
  <c r="AV159" i="2"/>
  <c r="AV160" i="2" s="1"/>
  <c r="AW159" i="2"/>
  <c r="AW160" i="2" s="1"/>
  <c r="AX159" i="2"/>
  <c r="AY159" i="2"/>
  <c r="AZ159" i="2"/>
  <c r="AZ160" i="2" s="1"/>
  <c r="BA159" i="2"/>
  <c r="BB159" i="2"/>
  <c r="BC159" i="2"/>
  <c r="BD159" i="2"/>
  <c r="BD160" i="2" s="1"/>
  <c r="BE159" i="2"/>
  <c r="BE160" i="2" s="1"/>
  <c r="BF159" i="2"/>
  <c r="BG159" i="2"/>
  <c r="BH159" i="2"/>
  <c r="BH160" i="2" s="1"/>
  <c r="BI159" i="2"/>
  <c r="BI160" i="2" s="1"/>
  <c r="BJ159" i="2"/>
  <c r="BK159" i="2"/>
  <c r="BL159" i="2"/>
  <c r="BL160" i="2" s="1"/>
  <c r="M160" i="2"/>
  <c r="N160" i="2"/>
  <c r="O160" i="2"/>
  <c r="Q160" i="2"/>
  <c r="R160" i="2"/>
  <c r="U160" i="2"/>
  <c r="V160" i="2"/>
  <c r="Y160" i="2"/>
  <c r="Z160" i="2"/>
  <c r="AA160" i="2"/>
  <c r="AC160" i="2"/>
  <c r="AD160" i="2"/>
  <c r="AG160" i="2"/>
  <c r="AH160" i="2"/>
  <c r="AL160" i="2"/>
  <c r="AM160" i="2"/>
  <c r="AO160" i="2"/>
  <c r="AP160" i="2"/>
  <c r="AS160" i="2"/>
  <c r="AT160" i="2"/>
  <c r="AU160" i="2"/>
  <c r="AX160" i="2"/>
  <c r="BA160" i="2"/>
  <c r="BB160" i="2"/>
  <c r="BF160" i="2"/>
  <c r="BG160" i="2"/>
  <c r="BJ160" i="2"/>
  <c r="N163" i="2"/>
  <c r="O163" i="2"/>
  <c r="R163" i="2"/>
  <c r="U163" i="2"/>
  <c r="V163" i="2"/>
  <c r="Z163" i="2"/>
  <c r="AD163" i="2"/>
  <c r="AH163" i="2"/>
  <c r="AL163" i="2"/>
  <c r="AP163" i="2"/>
  <c r="AT163" i="2"/>
  <c r="AU163" i="2"/>
  <c r="AX163" i="2"/>
  <c r="BA163" i="2"/>
  <c r="BB163" i="2"/>
  <c r="BF163" i="2"/>
  <c r="BJ163" i="2"/>
  <c r="N164" i="2"/>
  <c r="O164" i="2"/>
  <c r="R164" i="2"/>
  <c r="U164" i="2"/>
  <c r="Y164" i="2"/>
  <c r="AB164" i="2"/>
  <c r="AC164" i="2"/>
  <c r="AD164" i="2"/>
  <c r="AG164" i="2"/>
  <c r="AH164" i="2"/>
  <c r="AJ164" i="2"/>
  <c r="AL164" i="2"/>
  <c r="AN164" i="2"/>
  <c r="AR164" i="2"/>
  <c r="AT164" i="2"/>
  <c r="AX164" i="2"/>
  <c r="AZ164" i="2"/>
  <c r="BB164" i="2"/>
  <c r="BE164" i="2"/>
  <c r="BH164" i="2"/>
  <c r="BI164" i="2"/>
  <c r="BJ164" i="2"/>
  <c r="M165" i="2"/>
  <c r="Q165" i="2"/>
  <c r="U165" i="2"/>
  <c r="AB165" i="2"/>
  <c r="AH165" i="2"/>
  <c r="AL165" i="2"/>
  <c r="AP165" i="2"/>
  <c r="AS165" i="2"/>
  <c r="AW165" i="2"/>
  <c r="BA165" i="2"/>
  <c r="BD165" i="2"/>
  <c r="BL165" i="2"/>
  <c r="L166" i="2"/>
  <c r="N166" i="2"/>
  <c r="P166" i="2"/>
  <c r="R166" i="2"/>
  <c r="U166" i="2"/>
  <c r="V166" i="2"/>
  <c r="Y166" i="2"/>
  <c r="Z166" i="2"/>
  <c r="AB166" i="2"/>
  <c r="AD166" i="2"/>
  <c r="AF166" i="2"/>
  <c r="AH166" i="2"/>
  <c r="AK166" i="2"/>
  <c r="AL166" i="2"/>
  <c r="AO166" i="2"/>
  <c r="AP166" i="2"/>
  <c r="AR166" i="2"/>
  <c r="AT166" i="2"/>
  <c r="AV166" i="2"/>
  <c r="AX166" i="2"/>
  <c r="BA166" i="2"/>
  <c r="BB166" i="2"/>
  <c r="BE166" i="2"/>
  <c r="BF166" i="2"/>
  <c r="BH166" i="2"/>
  <c r="BJ166" i="2"/>
  <c r="BL166" i="2"/>
  <c r="L167" i="2"/>
  <c r="M167" i="2"/>
  <c r="N167" i="2"/>
  <c r="P167" i="2"/>
  <c r="R167" i="2"/>
  <c r="T167" i="2"/>
  <c r="U167" i="2"/>
  <c r="V167" i="2"/>
  <c r="X167" i="2"/>
  <c r="Z167" i="2"/>
  <c r="AB167" i="2"/>
  <c r="AC167" i="2"/>
  <c r="AD167" i="2"/>
  <c r="AF167" i="2"/>
  <c r="AH167" i="2"/>
  <c r="AJ167" i="2"/>
  <c r="AK167" i="2"/>
  <c r="AL167" i="2"/>
  <c r="AN167" i="2"/>
  <c r="AP167" i="2"/>
  <c r="AR167" i="2"/>
  <c r="AS167" i="2"/>
  <c r="AT167" i="2"/>
  <c r="AV167" i="2"/>
  <c r="AX167" i="2"/>
  <c r="AZ167" i="2"/>
  <c r="BA167" i="2"/>
  <c r="BB167" i="2"/>
  <c r="BD167" i="2"/>
  <c r="BF167" i="2"/>
  <c r="BH167" i="2"/>
  <c r="BI167" i="2"/>
  <c r="BJ167" i="2"/>
  <c r="BL167" i="2"/>
  <c r="L168" i="2"/>
  <c r="N168" i="2"/>
  <c r="P168" i="2"/>
  <c r="Q168" i="2"/>
  <c r="R168" i="2"/>
  <c r="T168" i="2"/>
  <c r="V168" i="2"/>
  <c r="X168" i="2"/>
  <c r="Y168" i="2"/>
  <c r="Z168" i="2"/>
  <c r="AB168" i="2"/>
  <c r="AD168" i="2"/>
  <c r="AF168" i="2"/>
  <c r="AG168" i="2"/>
  <c r="AH168" i="2"/>
  <c r="AJ168" i="2"/>
  <c r="AL168" i="2"/>
  <c r="AN168" i="2"/>
  <c r="AO168" i="2"/>
  <c r="AP168" i="2"/>
  <c r="AR168" i="2"/>
  <c r="AT168" i="2"/>
  <c r="AV168" i="2"/>
  <c r="AW168" i="2"/>
  <c r="AX168" i="2"/>
  <c r="AZ168" i="2"/>
  <c r="BB168" i="2"/>
  <c r="BD168" i="2"/>
  <c r="BE168" i="2"/>
  <c r="BF168" i="2"/>
  <c r="BH168" i="2"/>
  <c r="BJ168" i="2"/>
  <c r="BL168" i="2"/>
  <c r="AB171" i="2"/>
  <c r="AB172" i="2" s="1"/>
  <c r="AC171" i="2"/>
  <c r="AD171" i="2"/>
  <c r="AE171" i="2"/>
  <c r="AE172" i="2" s="1"/>
  <c r="AF171" i="2"/>
  <c r="AF173" i="2" s="1"/>
  <c r="AG171" i="2"/>
  <c r="AH171" i="2"/>
  <c r="AI171" i="2"/>
  <c r="AI172" i="2" s="1"/>
  <c r="AJ171" i="2"/>
  <c r="AJ173" i="2" s="1"/>
  <c r="AK171" i="2"/>
  <c r="AL171" i="2"/>
  <c r="AM171" i="2"/>
  <c r="AM172" i="2" s="1"/>
  <c r="AN171" i="2"/>
  <c r="AN173" i="2" s="1"/>
  <c r="AO171" i="2"/>
  <c r="AP171" i="2"/>
  <c r="AQ171" i="2"/>
  <c r="AQ172" i="2" s="1"/>
  <c r="AR171" i="2"/>
  <c r="AR172" i="2" s="1"/>
  <c r="AS171" i="2"/>
  <c r="AT171" i="2"/>
  <c r="AU171" i="2"/>
  <c r="AU172" i="2" s="1"/>
  <c r="AV171" i="2"/>
  <c r="AV173" i="2" s="1"/>
  <c r="AW171" i="2"/>
  <c r="AX171" i="2"/>
  <c r="AY171" i="2"/>
  <c r="AY172" i="2" s="1"/>
  <c r="AZ171" i="2"/>
  <c r="AZ173" i="2" s="1"/>
  <c r="BA171" i="2"/>
  <c r="AC172" i="2"/>
  <c r="AD172" i="2"/>
  <c r="AF172" i="2"/>
  <c r="AH172" i="2"/>
  <c r="AJ172" i="2"/>
  <c r="AK172" i="2"/>
  <c r="AL172" i="2"/>
  <c r="AN172" i="2"/>
  <c r="AP172" i="2"/>
  <c r="AS172" i="2"/>
  <c r="AT172" i="2"/>
  <c r="AV172" i="2"/>
  <c r="AX172" i="2"/>
  <c r="AZ172" i="2"/>
  <c r="BA172" i="2"/>
  <c r="AC173" i="2"/>
  <c r="AD173" i="2"/>
  <c r="AG173" i="2"/>
  <c r="AH173" i="2"/>
  <c r="AK173" i="2"/>
  <c r="AL173" i="2"/>
  <c r="AO173" i="2"/>
  <c r="AP173" i="2"/>
  <c r="AS173" i="2"/>
  <c r="AT173" i="2"/>
  <c r="AW173" i="2"/>
  <c r="AX173" i="2"/>
  <c r="BA173" i="2"/>
  <c r="J181" i="2"/>
  <c r="J183" i="2"/>
  <c r="J185" i="2"/>
  <c r="K134" i="2" s="1"/>
  <c r="B190" i="2"/>
  <c r="C190" i="2"/>
  <c r="D190" i="2"/>
  <c r="E190" i="2"/>
  <c r="F190" i="2"/>
  <c r="G190" i="2"/>
  <c r="H190" i="2"/>
  <c r="I190" i="2"/>
  <c r="J190" i="2"/>
  <c r="B191" i="2"/>
  <c r="C191" i="2"/>
  <c r="D191" i="2"/>
  <c r="E191" i="2"/>
  <c r="F191" i="2"/>
  <c r="G191" i="2"/>
  <c r="H191" i="2"/>
  <c r="J191" i="2"/>
  <c r="B192" i="2"/>
  <c r="C192" i="2"/>
  <c r="D192" i="2"/>
  <c r="E192" i="2"/>
  <c r="F192" i="2"/>
  <c r="G192" i="2"/>
  <c r="H192" i="2"/>
  <c r="I192" i="2"/>
  <c r="J192" i="2"/>
  <c r="B193" i="2"/>
  <c r="C193" i="2"/>
  <c r="D193" i="2"/>
  <c r="E193" i="2"/>
  <c r="F193" i="2"/>
  <c r="G193" i="2"/>
  <c r="H193" i="2"/>
  <c r="I193" i="2"/>
  <c r="J193" i="2"/>
  <c r="B194" i="2"/>
  <c r="C194" i="2"/>
  <c r="D194" i="2"/>
  <c r="E194" i="2"/>
  <c r="K194" i="2" s="1"/>
  <c r="F194" i="2"/>
  <c r="G194" i="2"/>
  <c r="H194" i="2"/>
  <c r="I194" i="2"/>
  <c r="B195" i="2"/>
  <c r="C195" i="2"/>
  <c r="D195" i="2"/>
  <c r="E195" i="2"/>
  <c r="F195" i="2"/>
  <c r="G195" i="2"/>
  <c r="H195" i="2"/>
  <c r="J195" i="2"/>
  <c r="B196" i="2"/>
  <c r="C196" i="2"/>
  <c r="D196" i="2"/>
  <c r="E196" i="2"/>
  <c r="F196" i="2"/>
  <c r="G196" i="2"/>
  <c r="H196" i="2"/>
  <c r="B198" i="2"/>
  <c r="C198" i="2"/>
  <c r="D198" i="2"/>
  <c r="E198" i="2"/>
  <c r="F198" i="2"/>
  <c r="G198" i="2"/>
  <c r="H198" i="2"/>
  <c r="I198" i="2"/>
  <c r="J198" i="2"/>
  <c r="B199" i="2"/>
  <c r="C199" i="2"/>
  <c r="D199" i="2"/>
  <c r="E199" i="2"/>
  <c r="F199" i="2"/>
  <c r="G199" i="2"/>
  <c r="H199" i="2"/>
  <c r="I199" i="2"/>
  <c r="J199" i="2"/>
  <c r="B200" i="2"/>
  <c r="C200" i="2"/>
  <c r="D200" i="2"/>
  <c r="E200" i="2"/>
  <c r="F200" i="2"/>
  <c r="G200" i="2"/>
  <c r="H200" i="2"/>
  <c r="J200" i="2"/>
  <c r="B201" i="2"/>
  <c r="C201" i="2"/>
  <c r="D201" i="2"/>
  <c r="E201" i="2"/>
  <c r="F201" i="2"/>
  <c r="G201" i="2"/>
  <c r="H201" i="2"/>
  <c r="I201" i="2"/>
  <c r="J201" i="2"/>
  <c r="B202" i="2"/>
  <c r="C202" i="2"/>
  <c r="D202" i="2"/>
  <c r="E202" i="2"/>
  <c r="F202" i="2"/>
  <c r="G202" i="2"/>
  <c r="H202" i="2"/>
  <c r="I202" i="2"/>
  <c r="J202" i="2"/>
  <c r="H196" i="1"/>
  <c r="F196" i="1"/>
  <c r="E196" i="1"/>
  <c r="D196" i="1"/>
  <c r="C196" i="1"/>
  <c r="B196" i="1"/>
  <c r="H195" i="1"/>
  <c r="F195" i="1"/>
  <c r="D195" i="1"/>
  <c r="C195" i="1"/>
  <c r="B195" i="1"/>
  <c r="J194" i="1"/>
  <c r="H194" i="1"/>
  <c r="F194" i="1"/>
  <c r="E194" i="1"/>
  <c r="D194" i="1"/>
  <c r="C194" i="1"/>
  <c r="B194" i="1"/>
  <c r="J193" i="1"/>
  <c r="H193" i="1"/>
  <c r="F193" i="1"/>
  <c r="E193" i="1"/>
  <c r="D193" i="1"/>
  <c r="C193" i="1"/>
  <c r="B193" i="1"/>
  <c r="J191" i="1"/>
  <c r="H191" i="1"/>
  <c r="F191" i="1"/>
  <c r="E191" i="1"/>
  <c r="D191" i="1"/>
  <c r="C191" i="1"/>
  <c r="B191" i="1"/>
  <c r="H190" i="1"/>
  <c r="F190" i="1"/>
  <c r="E190" i="1"/>
  <c r="D190" i="1"/>
  <c r="C190" i="1"/>
  <c r="B190" i="1"/>
  <c r="H189" i="1"/>
  <c r="F189" i="1"/>
  <c r="E189" i="1"/>
  <c r="D189" i="1"/>
  <c r="C189" i="1"/>
  <c r="B189" i="1"/>
  <c r="H188" i="1"/>
  <c r="F188" i="1"/>
  <c r="E188" i="1"/>
  <c r="D188" i="1"/>
  <c r="C188" i="1"/>
  <c r="B188" i="1"/>
  <c r="H187" i="1"/>
  <c r="F187" i="1"/>
  <c r="E187" i="1"/>
  <c r="D187" i="1"/>
  <c r="C187" i="1"/>
  <c r="B187" i="1"/>
  <c r="BA168" i="1"/>
  <c r="AZ168" i="1"/>
  <c r="AZ170" i="1" s="1"/>
  <c r="AY168" i="1"/>
  <c r="AY170" i="1" s="1"/>
  <c r="AX168" i="1"/>
  <c r="AW168" i="1"/>
  <c r="AV168" i="1"/>
  <c r="AV170" i="1" s="1"/>
  <c r="AU168" i="1"/>
  <c r="AU170" i="1" s="1"/>
  <c r="AT168" i="1"/>
  <c r="AS168" i="1"/>
  <c r="AR168" i="1"/>
  <c r="AR170" i="1" s="1"/>
  <c r="AQ168" i="1"/>
  <c r="AQ170" i="1" s="1"/>
  <c r="AP168" i="1"/>
  <c r="AO168" i="1"/>
  <c r="AN168" i="1"/>
  <c r="AN170" i="1" s="1"/>
  <c r="AM168" i="1"/>
  <c r="AM170" i="1" s="1"/>
  <c r="AL168" i="1"/>
  <c r="AK168" i="1"/>
  <c r="AJ168" i="1"/>
  <c r="AJ170" i="1" s="1"/>
  <c r="AI168" i="1"/>
  <c r="AI170" i="1" s="1"/>
  <c r="AH168" i="1"/>
  <c r="AG168" i="1"/>
  <c r="AF168" i="1"/>
  <c r="AF170" i="1" s="1"/>
  <c r="AE168" i="1"/>
  <c r="AE170" i="1" s="1"/>
  <c r="AD168" i="1"/>
  <c r="AC168" i="1"/>
  <c r="AB168" i="1"/>
  <c r="AB170" i="1" s="1"/>
  <c r="AW157" i="1"/>
  <c r="AG157" i="1"/>
  <c r="Q157" i="1"/>
  <c r="BL156" i="1"/>
  <c r="BL157" i="1" s="1"/>
  <c r="BK156" i="1"/>
  <c r="BJ156" i="1"/>
  <c r="BJ157" i="1" s="1"/>
  <c r="BI156" i="1"/>
  <c r="BI157" i="1" s="1"/>
  <c r="BH156" i="1"/>
  <c r="BH157" i="1" s="1"/>
  <c r="BG156" i="1"/>
  <c r="BF156" i="1"/>
  <c r="BE156" i="1"/>
  <c r="BE157" i="1" s="1"/>
  <c r="BD156" i="1"/>
  <c r="BC156" i="1"/>
  <c r="BB156" i="1"/>
  <c r="BA156" i="1"/>
  <c r="BA157" i="1" s="1"/>
  <c r="AZ156" i="1"/>
  <c r="AZ157" i="1" s="1"/>
  <c r="AY156" i="1"/>
  <c r="AX156" i="1"/>
  <c r="AW156" i="1"/>
  <c r="AV156" i="1"/>
  <c r="AV157" i="1" s="1"/>
  <c r="AU156" i="1"/>
  <c r="AT156" i="1"/>
  <c r="AT157" i="1" s="1"/>
  <c r="AS156" i="1"/>
  <c r="AS157" i="1" s="1"/>
  <c r="AR156" i="1"/>
  <c r="AR157" i="1" s="1"/>
  <c r="AQ156" i="1"/>
  <c r="AP156" i="1"/>
  <c r="AO156" i="1"/>
  <c r="AO157" i="1" s="1"/>
  <c r="AN156" i="1"/>
  <c r="AM156" i="1"/>
  <c r="AL156" i="1"/>
  <c r="AK156" i="1"/>
  <c r="AK157" i="1" s="1"/>
  <c r="AJ156" i="1"/>
  <c r="AJ157" i="1" s="1"/>
  <c r="AI156" i="1"/>
  <c r="AH156" i="1"/>
  <c r="AG156" i="1"/>
  <c r="AF156" i="1"/>
  <c r="AF157" i="1" s="1"/>
  <c r="AE156" i="1"/>
  <c r="AD156" i="1"/>
  <c r="AD157" i="1" s="1"/>
  <c r="AC156" i="1"/>
  <c r="AC157" i="1" s="1"/>
  <c r="AB156" i="1"/>
  <c r="AB157" i="1" s="1"/>
  <c r="AA156" i="1"/>
  <c r="Z156" i="1"/>
  <c r="Y156" i="1"/>
  <c r="Y157" i="1" s="1"/>
  <c r="X156" i="1"/>
  <c r="W156" i="1"/>
  <c r="V156" i="1"/>
  <c r="U156" i="1"/>
  <c r="U157" i="1" s="1"/>
  <c r="T156" i="1"/>
  <c r="T157" i="1" s="1"/>
  <c r="S156" i="1"/>
  <c r="R156" i="1"/>
  <c r="Q156" i="1"/>
  <c r="P156" i="1"/>
  <c r="P157" i="1" s="1"/>
  <c r="O156" i="1"/>
  <c r="N156" i="1"/>
  <c r="N157" i="1" s="1"/>
  <c r="M156" i="1"/>
  <c r="M157" i="1" s="1"/>
  <c r="L156" i="1"/>
  <c r="L157" i="1" s="1"/>
  <c r="BB155" i="1"/>
  <c r="AH155" i="1"/>
  <c r="N155" i="1"/>
  <c r="BL154" i="1"/>
  <c r="BK154" i="1"/>
  <c r="BJ154" i="1"/>
  <c r="BJ155" i="1" s="1"/>
  <c r="BI154" i="1"/>
  <c r="BH154" i="1"/>
  <c r="BG154" i="1"/>
  <c r="BF154" i="1"/>
  <c r="BE154" i="1"/>
  <c r="BD154" i="1"/>
  <c r="BC154" i="1"/>
  <c r="BB154" i="1"/>
  <c r="BA154" i="1"/>
  <c r="AZ154" i="1"/>
  <c r="AY154" i="1"/>
  <c r="AX154" i="1"/>
  <c r="AX155" i="1" s="1"/>
  <c r="AW154" i="1"/>
  <c r="AV154" i="1"/>
  <c r="AU154" i="1"/>
  <c r="AT154" i="1"/>
  <c r="AT155" i="1" s="1"/>
  <c r="AS154" i="1"/>
  <c r="AR154" i="1"/>
  <c r="AQ154" i="1"/>
  <c r="AP154" i="1"/>
  <c r="AO154" i="1"/>
  <c r="AN154" i="1"/>
  <c r="AM154" i="1"/>
  <c r="AL154" i="1"/>
  <c r="AL155" i="1" s="1"/>
  <c r="AK154" i="1"/>
  <c r="AJ154" i="1"/>
  <c r="AI154" i="1"/>
  <c r="AH154" i="1"/>
  <c r="AG154" i="1"/>
  <c r="AF154" i="1"/>
  <c r="AE154" i="1"/>
  <c r="AD154" i="1"/>
  <c r="AD155" i="1" s="1"/>
  <c r="AC154" i="1"/>
  <c r="AB154" i="1"/>
  <c r="AA154" i="1"/>
  <c r="Z154" i="1"/>
  <c r="Y154" i="1"/>
  <c r="X154" i="1"/>
  <c r="W154" i="1"/>
  <c r="V154" i="1"/>
  <c r="V155" i="1" s="1"/>
  <c r="U154" i="1"/>
  <c r="T154" i="1"/>
  <c r="S154" i="1"/>
  <c r="R154" i="1"/>
  <c r="R155" i="1" s="1"/>
  <c r="Q154" i="1"/>
  <c r="P154" i="1"/>
  <c r="O154" i="1"/>
  <c r="N154" i="1"/>
  <c r="M154" i="1"/>
  <c r="L154" i="1"/>
  <c r="BH153" i="1"/>
  <c r="AY153" i="1"/>
  <c r="AM153" i="1"/>
  <c r="S153" i="1"/>
  <c r="BL152" i="1"/>
  <c r="BL153" i="1" s="1"/>
  <c r="BK152" i="1"/>
  <c r="BK153" i="1" s="1"/>
  <c r="BJ152" i="1"/>
  <c r="BI152" i="1"/>
  <c r="BH152" i="1"/>
  <c r="BG152" i="1"/>
  <c r="BF152" i="1"/>
  <c r="BE152" i="1"/>
  <c r="BD152" i="1"/>
  <c r="BD153" i="1" s="1"/>
  <c r="BC152" i="1"/>
  <c r="BC153" i="1" s="1"/>
  <c r="BB152" i="1"/>
  <c r="BA152" i="1"/>
  <c r="BA153" i="1" s="1"/>
  <c r="AZ152" i="1"/>
  <c r="AZ153" i="1" s="1"/>
  <c r="AY152" i="1"/>
  <c r="AX152" i="1"/>
  <c r="AW152" i="1"/>
  <c r="AW153" i="1" s="1"/>
  <c r="AV152" i="1"/>
  <c r="AV153" i="1" s="1"/>
  <c r="AU152" i="1"/>
  <c r="AU153" i="1" s="1"/>
  <c r="AT152" i="1"/>
  <c r="AS152" i="1"/>
  <c r="AR152" i="1"/>
  <c r="AR153" i="1" s="1"/>
  <c r="AQ152" i="1"/>
  <c r="AP152" i="1"/>
  <c r="AO152" i="1"/>
  <c r="AN152" i="1"/>
  <c r="AM152" i="1"/>
  <c r="AL152" i="1"/>
  <c r="AK152" i="1"/>
  <c r="AK153" i="1" s="1"/>
  <c r="AJ152" i="1"/>
  <c r="AI152" i="1"/>
  <c r="AI153" i="1" s="1"/>
  <c r="AH152" i="1"/>
  <c r="AG152" i="1"/>
  <c r="AG153" i="1" s="1"/>
  <c r="AF152" i="1"/>
  <c r="AF153" i="1" s="1"/>
  <c r="AE152" i="1"/>
  <c r="AE153" i="1" s="1"/>
  <c r="AD152" i="1"/>
  <c r="AC152" i="1"/>
  <c r="AB152" i="1"/>
  <c r="AA152" i="1"/>
  <c r="Z152" i="1"/>
  <c r="Y152" i="1"/>
  <c r="X152" i="1"/>
  <c r="W152" i="1"/>
  <c r="W153" i="1" s="1"/>
  <c r="V152" i="1"/>
  <c r="U152" i="1"/>
  <c r="U153" i="1" s="1"/>
  <c r="T152" i="1"/>
  <c r="S152" i="1"/>
  <c r="R152" i="1"/>
  <c r="Q152" i="1"/>
  <c r="Q153" i="1" s="1"/>
  <c r="P152" i="1"/>
  <c r="P153" i="1" s="1"/>
  <c r="O152" i="1"/>
  <c r="O153" i="1" s="1"/>
  <c r="N152" i="1"/>
  <c r="M152" i="1"/>
  <c r="L152" i="1"/>
  <c r="BE151" i="1"/>
  <c r="AO151" i="1"/>
  <c r="Y151" i="1"/>
  <c r="BL150" i="1"/>
  <c r="BL151" i="1" s="1"/>
  <c r="BK150" i="1"/>
  <c r="BK151" i="1" s="1"/>
  <c r="BJ150" i="1"/>
  <c r="BI150" i="1"/>
  <c r="BI151" i="1" s="1"/>
  <c r="BH150" i="1"/>
  <c r="BH151" i="1" s="1"/>
  <c r="BG150" i="1"/>
  <c r="BG151" i="1" s="1"/>
  <c r="BF150" i="1"/>
  <c r="BE150" i="1"/>
  <c r="BD150" i="1"/>
  <c r="BD151" i="1" s="1"/>
  <c r="BC150" i="1"/>
  <c r="BC151" i="1" s="1"/>
  <c r="BB150" i="1"/>
  <c r="BA150" i="1"/>
  <c r="BA151" i="1" s="1"/>
  <c r="AZ150" i="1"/>
  <c r="AZ151" i="1" s="1"/>
  <c r="AY150" i="1"/>
  <c r="AY151" i="1" s="1"/>
  <c r="AX150" i="1"/>
  <c r="AW150" i="1"/>
  <c r="AW151" i="1" s="1"/>
  <c r="AV150" i="1"/>
  <c r="AV151" i="1" s="1"/>
  <c r="AU150" i="1"/>
  <c r="AU151" i="1" s="1"/>
  <c r="AT150" i="1"/>
  <c r="AS150" i="1"/>
  <c r="AS151" i="1" s="1"/>
  <c r="AR150" i="1"/>
  <c r="AR151" i="1" s="1"/>
  <c r="AQ150" i="1"/>
  <c r="AQ151" i="1" s="1"/>
  <c r="AP150" i="1"/>
  <c r="AO150" i="1"/>
  <c r="AN150" i="1"/>
  <c r="AN151" i="1" s="1"/>
  <c r="AM150" i="1"/>
  <c r="AM151" i="1" s="1"/>
  <c r="AL150" i="1"/>
  <c r="AK150" i="1"/>
  <c r="AK151" i="1" s="1"/>
  <c r="AJ150" i="1"/>
  <c r="AJ151" i="1" s="1"/>
  <c r="AI150" i="1"/>
  <c r="AI151" i="1" s="1"/>
  <c r="AH150" i="1"/>
  <c r="AG150" i="1"/>
  <c r="AG151" i="1" s="1"/>
  <c r="AF150" i="1"/>
  <c r="AF151" i="1" s="1"/>
  <c r="AE150" i="1"/>
  <c r="AE151" i="1" s="1"/>
  <c r="AD150" i="1"/>
  <c r="AC150" i="1"/>
  <c r="AC151" i="1" s="1"/>
  <c r="AB150" i="1"/>
  <c r="AB151" i="1" s="1"/>
  <c r="AA150" i="1"/>
  <c r="AA151" i="1" s="1"/>
  <c r="Z150" i="1"/>
  <c r="Y150" i="1"/>
  <c r="X150" i="1"/>
  <c r="X151" i="1" s="1"/>
  <c r="W150" i="1"/>
  <c r="V150" i="1"/>
  <c r="U150" i="1"/>
  <c r="U151" i="1" s="1"/>
  <c r="T150" i="1"/>
  <c r="T151" i="1" s="1"/>
  <c r="S150" i="1"/>
  <c r="R150" i="1"/>
  <c r="Q150" i="1"/>
  <c r="Q151" i="1" s="1"/>
  <c r="P150" i="1"/>
  <c r="P151" i="1" s="1"/>
  <c r="O150" i="1"/>
  <c r="N150" i="1"/>
  <c r="M150" i="1"/>
  <c r="M151" i="1" s="1"/>
  <c r="L150" i="1"/>
  <c r="L151" i="1" s="1"/>
  <c r="AY149" i="1"/>
  <c r="AI149" i="1"/>
  <c r="W149" i="1"/>
  <c r="BL148" i="1"/>
  <c r="BK148" i="1"/>
  <c r="BK149" i="1" s="1"/>
  <c r="BJ148" i="1"/>
  <c r="BI148" i="1"/>
  <c r="BH148" i="1"/>
  <c r="BG148" i="1"/>
  <c r="BG149" i="1" s="1"/>
  <c r="BF148" i="1"/>
  <c r="BE148" i="1"/>
  <c r="BD148" i="1"/>
  <c r="BC148" i="1"/>
  <c r="BC149" i="1" s="1"/>
  <c r="BB148" i="1"/>
  <c r="BA148" i="1"/>
  <c r="AZ148" i="1"/>
  <c r="AY148" i="1"/>
  <c r="AX148" i="1"/>
  <c r="AW148" i="1"/>
  <c r="AV148" i="1"/>
  <c r="AU148" i="1"/>
  <c r="AU149" i="1" s="1"/>
  <c r="AT148" i="1"/>
  <c r="AS148" i="1"/>
  <c r="AR148" i="1"/>
  <c r="AQ148" i="1"/>
  <c r="AQ149" i="1" s="1"/>
  <c r="AP148" i="1"/>
  <c r="AO148" i="1"/>
  <c r="AN148" i="1"/>
  <c r="AM148" i="1"/>
  <c r="AM149" i="1" s="1"/>
  <c r="AL148" i="1"/>
  <c r="AL149" i="1" s="1"/>
  <c r="AK148" i="1"/>
  <c r="AJ148" i="1"/>
  <c r="AI148" i="1"/>
  <c r="AH148" i="1"/>
  <c r="AG148" i="1"/>
  <c r="AF148" i="1"/>
  <c r="AE148" i="1"/>
  <c r="AE149" i="1" s="1"/>
  <c r="AD148" i="1"/>
  <c r="AD149" i="1" s="1"/>
  <c r="AC148" i="1"/>
  <c r="AB148" i="1"/>
  <c r="AA148" i="1"/>
  <c r="AA149" i="1" s="1"/>
  <c r="Z148" i="1"/>
  <c r="Y148" i="1"/>
  <c r="X148" i="1"/>
  <c r="X149" i="1" s="1"/>
  <c r="W148" i="1"/>
  <c r="V148" i="1"/>
  <c r="U148" i="1"/>
  <c r="T148" i="1"/>
  <c r="S148" i="1"/>
  <c r="S149" i="1" s="1"/>
  <c r="R148" i="1"/>
  <c r="R149" i="1" s="1"/>
  <c r="Q148" i="1"/>
  <c r="P148" i="1"/>
  <c r="O148" i="1"/>
  <c r="O149" i="1" s="1"/>
  <c r="N148" i="1"/>
  <c r="N149" i="1" s="1"/>
  <c r="M148" i="1"/>
  <c r="L148" i="1"/>
  <c r="AJ147" i="1"/>
  <c r="N147" i="1"/>
  <c r="BL146" i="1"/>
  <c r="BL147" i="1" s="1"/>
  <c r="BK146" i="1"/>
  <c r="BJ146" i="1"/>
  <c r="BJ147" i="1" s="1"/>
  <c r="BI146" i="1"/>
  <c r="BI147" i="1" s="1"/>
  <c r="BH146" i="1"/>
  <c r="BG146" i="1"/>
  <c r="BF146" i="1"/>
  <c r="BE146" i="1"/>
  <c r="BE160" i="1" s="1"/>
  <c r="BD146" i="1"/>
  <c r="BC146" i="1"/>
  <c r="BB146" i="1"/>
  <c r="BA146" i="1"/>
  <c r="BA160" i="1" s="1"/>
  <c r="AZ146" i="1"/>
  <c r="AZ147" i="1" s="1"/>
  <c r="AY146" i="1"/>
  <c r="AX146" i="1"/>
  <c r="AX147" i="1" s="1"/>
  <c r="AW146" i="1"/>
  <c r="AW160" i="1" s="1"/>
  <c r="AV146" i="1"/>
  <c r="AV147" i="1" s="1"/>
  <c r="AU146" i="1"/>
  <c r="AT146" i="1"/>
  <c r="AT147" i="1" s="1"/>
  <c r="AS146" i="1"/>
  <c r="AS160" i="1" s="1"/>
  <c r="AR146" i="1"/>
  <c r="AQ146" i="1"/>
  <c r="AP146" i="1"/>
  <c r="AO146" i="1"/>
  <c r="AO160" i="1" s="1"/>
  <c r="AN146" i="1"/>
  <c r="AM146" i="1"/>
  <c r="AL146" i="1"/>
  <c r="AK146" i="1"/>
  <c r="AK160" i="1" s="1"/>
  <c r="AJ146" i="1"/>
  <c r="AI146" i="1"/>
  <c r="AH146" i="1"/>
  <c r="AH147" i="1" s="1"/>
  <c r="AG146" i="1"/>
  <c r="AG160" i="1" s="1"/>
  <c r="AF146" i="1"/>
  <c r="AF147" i="1" s="1"/>
  <c r="AE146" i="1"/>
  <c r="AD146" i="1"/>
  <c r="AD147" i="1" s="1"/>
  <c r="AC146" i="1"/>
  <c r="AC160" i="1" s="1"/>
  <c r="AB146" i="1"/>
  <c r="AA146" i="1"/>
  <c r="Z146" i="1"/>
  <c r="Y146" i="1"/>
  <c r="X146" i="1"/>
  <c r="W146" i="1"/>
  <c r="V146" i="1"/>
  <c r="U146" i="1"/>
  <c r="T146" i="1"/>
  <c r="T147" i="1" s="1"/>
  <c r="S146" i="1"/>
  <c r="R146" i="1"/>
  <c r="R147" i="1" s="1"/>
  <c r="Q146" i="1"/>
  <c r="P146" i="1"/>
  <c r="O146" i="1"/>
  <c r="N146" i="1"/>
  <c r="M146" i="1"/>
  <c r="M147" i="1" s="1"/>
  <c r="L146" i="1"/>
  <c r="BA144" i="1"/>
  <c r="AK144" i="1"/>
  <c r="U144" i="1"/>
  <c r="BL143" i="1"/>
  <c r="BL144" i="1" s="1"/>
  <c r="BK143" i="1"/>
  <c r="BK144" i="1" s="1"/>
  <c r="BJ143" i="1"/>
  <c r="BJ144" i="1" s="1"/>
  <c r="BI143" i="1"/>
  <c r="BI144" i="1" s="1"/>
  <c r="BH143" i="1"/>
  <c r="BH144" i="1" s="1"/>
  <c r="BG143" i="1"/>
  <c r="BG144" i="1" s="1"/>
  <c r="BF143" i="1"/>
  <c r="BF144" i="1" s="1"/>
  <c r="BE143" i="1"/>
  <c r="BE144" i="1" s="1"/>
  <c r="BD143" i="1"/>
  <c r="BD144" i="1" s="1"/>
  <c r="BC143" i="1"/>
  <c r="BC144" i="1" s="1"/>
  <c r="BB143" i="1"/>
  <c r="BB144" i="1" s="1"/>
  <c r="BA143" i="1"/>
  <c r="AZ143" i="1"/>
  <c r="AY143" i="1"/>
  <c r="AY144" i="1" s="1"/>
  <c r="AX143" i="1"/>
  <c r="AX144" i="1" s="1"/>
  <c r="AW143" i="1"/>
  <c r="AW144" i="1" s="1"/>
  <c r="AV143" i="1"/>
  <c r="AU143" i="1"/>
  <c r="AU144" i="1" s="1"/>
  <c r="AT143" i="1"/>
  <c r="AT144" i="1" s="1"/>
  <c r="AS143" i="1"/>
  <c r="AS144" i="1" s="1"/>
  <c r="AR143" i="1"/>
  <c r="AQ143" i="1"/>
  <c r="AQ144" i="1" s="1"/>
  <c r="AP143" i="1"/>
  <c r="AP144" i="1" s="1"/>
  <c r="AO143" i="1"/>
  <c r="AO144" i="1" s="1"/>
  <c r="AN143" i="1"/>
  <c r="AM143" i="1"/>
  <c r="AM144" i="1" s="1"/>
  <c r="AL143" i="1"/>
  <c r="AL144" i="1" s="1"/>
  <c r="AK143" i="1"/>
  <c r="AJ143" i="1"/>
  <c r="AI143" i="1"/>
  <c r="AI144" i="1" s="1"/>
  <c r="AH143" i="1"/>
  <c r="AH144" i="1" s="1"/>
  <c r="AG143" i="1"/>
  <c r="AG144" i="1" s="1"/>
  <c r="AF143" i="1"/>
  <c r="AE143" i="1"/>
  <c r="AE144" i="1" s="1"/>
  <c r="AD143" i="1"/>
  <c r="AD144" i="1" s="1"/>
  <c r="AC143" i="1"/>
  <c r="AC144" i="1" s="1"/>
  <c r="AB143" i="1"/>
  <c r="AA143" i="1"/>
  <c r="AA144" i="1" s="1"/>
  <c r="Z143" i="1"/>
  <c r="Z144" i="1" s="1"/>
  <c r="Y143" i="1"/>
  <c r="Y144" i="1" s="1"/>
  <c r="X143" i="1"/>
  <c r="X144" i="1" s="1"/>
  <c r="W143" i="1"/>
  <c r="W144" i="1" s="1"/>
  <c r="V143" i="1"/>
  <c r="V144" i="1" s="1"/>
  <c r="U143" i="1"/>
  <c r="T143" i="1"/>
  <c r="T144" i="1" s="1"/>
  <c r="S143" i="1"/>
  <c r="S144" i="1" s="1"/>
  <c r="R143" i="1"/>
  <c r="R144" i="1" s="1"/>
  <c r="Q143" i="1"/>
  <c r="Q144" i="1" s="1"/>
  <c r="P143" i="1"/>
  <c r="P144" i="1" s="1"/>
  <c r="O143" i="1"/>
  <c r="O144" i="1" s="1"/>
  <c r="N143" i="1"/>
  <c r="N144" i="1" s="1"/>
  <c r="M143" i="1"/>
  <c r="M144" i="1" s="1"/>
  <c r="L143" i="1"/>
  <c r="L144" i="1" s="1"/>
  <c r="BL142" i="1"/>
  <c r="L142" i="1"/>
  <c r="BL141" i="1"/>
  <c r="BK141" i="1"/>
  <c r="BJ141" i="1"/>
  <c r="BI141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AG141" i="1"/>
  <c r="AF141" i="1"/>
  <c r="AE141" i="1"/>
  <c r="AD141" i="1"/>
  <c r="AC141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G135" i="1"/>
  <c r="I135" i="1" s="1"/>
  <c r="G134" i="1"/>
  <c r="I134" i="1" s="1"/>
  <c r="E134" i="1"/>
  <c r="J133" i="1"/>
  <c r="G133" i="1"/>
  <c r="I133" i="1" s="1"/>
  <c r="G132" i="1"/>
  <c r="I132" i="1" s="1"/>
  <c r="G131" i="1"/>
  <c r="I131" i="1" s="1"/>
  <c r="E131" i="1"/>
  <c r="J131" i="1" s="1"/>
  <c r="J182" i="1" s="1"/>
  <c r="K135" i="1" s="1"/>
  <c r="G129" i="1"/>
  <c r="I129" i="1" s="1"/>
  <c r="J128" i="1"/>
  <c r="G128" i="1"/>
  <c r="I128" i="1" s="1"/>
  <c r="G127" i="1"/>
  <c r="I127" i="1" s="1"/>
  <c r="E127" i="1"/>
  <c r="J126" i="1"/>
  <c r="G126" i="1"/>
  <c r="I126" i="1" s="1"/>
  <c r="G125" i="1"/>
  <c r="I125" i="1" s="1"/>
  <c r="E125" i="1"/>
  <c r="G124" i="1"/>
  <c r="I124" i="1" s="1"/>
  <c r="G123" i="1"/>
  <c r="I123" i="1" s="1"/>
  <c r="E123" i="1"/>
  <c r="J123" i="1" s="1"/>
  <c r="J122" i="1"/>
  <c r="G122" i="1"/>
  <c r="I122" i="1" s="1"/>
  <c r="G121" i="1"/>
  <c r="I121" i="1" s="1"/>
  <c r="I120" i="1"/>
  <c r="G120" i="1"/>
  <c r="J119" i="1"/>
  <c r="G119" i="1"/>
  <c r="I119" i="1" s="1"/>
  <c r="J118" i="1"/>
  <c r="G118" i="1"/>
  <c r="I118" i="1" s="1"/>
  <c r="J117" i="1"/>
  <c r="G117" i="1"/>
  <c r="I117" i="1" s="1"/>
  <c r="J116" i="1"/>
  <c r="I116" i="1"/>
  <c r="G116" i="1"/>
  <c r="E116" i="1"/>
  <c r="J115" i="1"/>
  <c r="G115" i="1"/>
  <c r="I115" i="1" s="1"/>
  <c r="G114" i="1"/>
  <c r="I114" i="1" s="1"/>
  <c r="G113" i="1"/>
  <c r="I113" i="1" s="1"/>
  <c r="J111" i="1"/>
  <c r="G111" i="1"/>
  <c r="I111" i="1" s="1"/>
  <c r="G110" i="1"/>
  <c r="I110" i="1" s="1"/>
  <c r="E110" i="1"/>
  <c r="J110" i="1" s="1"/>
  <c r="J109" i="1"/>
  <c r="G109" i="1"/>
  <c r="I109" i="1" s="1"/>
  <c r="G108" i="1"/>
  <c r="I108" i="1" s="1"/>
  <c r="J107" i="1"/>
  <c r="G107" i="1"/>
  <c r="I107" i="1" s="1"/>
  <c r="J106" i="1"/>
  <c r="G106" i="1"/>
  <c r="I106" i="1" s="1"/>
  <c r="G105" i="1"/>
  <c r="I105" i="1" s="1"/>
  <c r="G104" i="1"/>
  <c r="I104" i="1" s="1"/>
  <c r="G103" i="1"/>
  <c r="I103" i="1" s="1"/>
  <c r="G102" i="1"/>
  <c r="I102" i="1" s="1"/>
  <c r="E102" i="1"/>
  <c r="J101" i="1"/>
  <c r="G101" i="1"/>
  <c r="I101" i="1" s="1"/>
  <c r="J100" i="1"/>
  <c r="G100" i="1"/>
  <c r="I100" i="1" s="1"/>
  <c r="G99" i="1"/>
  <c r="I99" i="1" s="1"/>
  <c r="J98" i="1"/>
  <c r="G98" i="1"/>
  <c r="I98" i="1" s="1"/>
  <c r="G97" i="1"/>
  <c r="I97" i="1" s="1"/>
  <c r="E97" i="1"/>
  <c r="J96" i="1"/>
  <c r="G96" i="1"/>
  <c r="I96" i="1" s="1"/>
  <c r="G95" i="1"/>
  <c r="I95" i="1" s="1"/>
  <c r="G94" i="1"/>
  <c r="I94" i="1" s="1"/>
  <c r="G93" i="1"/>
  <c r="I93" i="1" s="1"/>
  <c r="J92" i="1"/>
  <c r="G92" i="1"/>
  <c r="I92" i="1" s="1"/>
  <c r="J91" i="1"/>
  <c r="G91" i="1"/>
  <c r="I91" i="1" s="1"/>
  <c r="E91" i="1"/>
  <c r="J90" i="1"/>
  <c r="G90" i="1"/>
  <c r="I90" i="1" s="1"/>
  <c r="J89" i="1"/>
  <c r="G89" i="1"/>
  <c r="I89" i="1" s="1"/>
  <c r="J88" i="1"/>
  <c r="G88" i="1"/>
  <c r="I88" i="1" s="1"/>
  <c r="J87" i="1"/>
  <c r="G87" i="1"/>
  <c r="I87" i="1" s="1"/>
  <c r="G86" i="1"/>
  <c r="I86" i="1" s="1"/>
  <c r="I85" i="1"/>
  <c r="G85" i="1"/>
  <c r="G84" i="1"/>
  <c r="I84" i="1" s="1"/>
  <c r="G83" i="1"/>
  <c r="I83" i="1" s="1"/>
  <c r="J82" i="1"/>
  <c r="G82" i="1"/>
  <c r="I82" i="1" s="1"/>
  <c r="E82" i="1"/>
  <c r="G81" i="1"/>
  <c r="I81" i="1" s="1"/>
  <c r="E81" i="1"/>
  <c r="G80" i="1"/>
  <c r="I80" i="1" s="1"/>
  <c r="J79" i="1"/>
  <c r="G79" i="1"/>
  <c r="I79" i="1" s="1"/>
  <c r="J78" i="1"/>
  <c r="G78" i="1"/>
  <c r="I78" i="1" s="1"/>
  <c r="G77" i="1"/>
  <c r="I77" i="1" s="1"/>
  <c r="E77" i="1"/>
  <c r="J76" i="1"/>
  <c r="G76" i="1"/>
  <c r="I76" i="1" s="1"/>
  <c r="G75" i="1"/>
  <c r="I75" i="1" s="1"/>
  <c r="G74" i="1"/>
  <c r="I74" i="1" s="1"/>
  <c r="G73" i="1"/>
  <c r="I73" i="1" s="1"/>
  <c r="J72" i="1"/>
  <c r="G72" i="1"/>
  <c r="I72" i="1" s="1"/>
  <c r="J71" i="1"/>
  <c r="G71" i="1"/>
  <c r="I71" i="1" s="1"/>
  <c r="J70" i="1"/>
  <c r="G70" i="1"/>
  <c r="I70" i="1" s="1"/>
  <c r="G69" i="1"/>
  <c r="I69" i="1" s="1"/>
  <c r="G68" i="1"/>
  <c r="I68" i="1" s="1"/>
  <c r="J67" i="1"/>
  <c r="G67" i="1"/>
  <c r="I67" i="1" s="1"/>
  <c r="G66" i="1"/>
  <c r="I66" i="1" s="1"/>
  <c r="E66" i="1"/>
  <c r="J65" i="1"/>
  <c r="G65" i="1"/>
  <c r="I65" i="1" s="1"/>
  <c r="J63" i="1"/>
  <c r="G63" i="1"/>
  <c r="I63" i="1" s="1"/>
  <c r="J62" i="1"/>
  <c r="J196" i="1" s="1"/>
  <c r="G62" i="1"/>
  <c r="G196" i="1" s="1"/>
  <c r="G61" i="1"/>
  <c r="G195" i="1" s="1"/>
  <c r="E61" i="1"/>
  <c r="E195" i="1" s="1"/>
  <c r="G60" i="1"/>
  <c r="G191" i="1" s="1"/>
  <c r="J59" i="1"/>
  <c r="J190" i="1" s="1"/>
  <c r="G59" i="1"/>
  <c r="G190" i="1" s="1"/>
  <c r="G58" i="1"/>
  <c r="G189" i="1" s="1"/>
  <c r="G57" i="1"/>
  <c r="I57" i="1" s="1"/>
  <c r="E57" i="1"/>
  <c r="J56" i="1"/>
  <c r="J188" i="1" s="1"/>
  <c r="G56" i="1"/>
  <c r="G188" i="1" s="1"/>
  <c r="J55" i="1"/>
  <c r="G55" i="1"/>
  <c r="G187" i="1" s="1"/>
  <c r="G54" i="1"/>
  <c r="G194" i="1" s="1"/>
  <c r="G53" i="1"/>
  <c r="G193" i="1" s="1"/>
  <c r="G51" i="1"/>
  <c r="I51" i="1" s="1"/>
  <c r="G50" i="1"/>
  <c r="I50" i="1" s="1"/>
  <c r="G49" i="1"/>
  <c r="I49" i="1" s="1"/>
  <c r="J48" i="1"/>
  <c r="G48" i="1"/>
  <c r="I48" i="1" s="1"/>
  <c r="G47" i="1"/>
  <c r="I47" i="1" s="1"/>
  <c r="G46" i="1"/>
  <c r="I46" i="1" s="1"/>
  <c r="E46" i="1"/>
  <c r="J46" i="1" s="1"/>
  <c r="G45" i="1"/>
  <c r="I45" i="1" s="1"/>
  <c r="E45" i="1"/>
  <c r="G44" i="1"/>
  <c r="I44" i="1" s="1"/>
  <c r="J43" i="1"/>
  <c r="G43" i="1"/>
  <c r="I43" i="1" s="1"/>
  <c r="E43" i="1"/>
  <c r="I42" i="1"/>
  <c r="G42" i="1"/>
  <c r="J41" i="1"/>
  <c r="G41" i="1"/>
  <c r="I41" i="1" s="1"/>
  <c r="J40" i="1"/>
  <c r="G40" i="1"/>
  <c r="I40" i="1" s="1"/>
  <c r="J39" i="1"/>
  <c r="G39" i="1"/>
  <c r="I39" i="1" s="1"/>
  <c r="G38" i="1"/>
  <c r="I38" i="1" s="1"/>
  <c r="G37" i="1"/>
  <c r="I37" i="1" s="1"/>
  <c r="G36" i="1"/>
  <c r="I36" i="1" s="1"/>
  <c r="J35" i="1"/>
  <c r="G35" i="1"/>
  <c r="I35" i="1" s="1"/>
  <c r="G34" i="1"/>
  <c r="I34" i="1" s="1"/>
  <c r="G33" i="1"/>
  <c r="I33" i="1" s="1"/>
  <c r="E33" i="1"/>
  <c r="J32" i="1"/>
  <c r="G32" i="1"/>
  <c r="I32" i="1" s="1"/>
  <c r="E32" i="1"/>
  <c r="G31" i="1"/>
  <c r="I31" i="1" s="1"/>
  <c r="J30" i="1"/>
  <c r="G30" i="1"/>
  <c r="I30" i="1" s="1"/>
  <c r="G29" i="1"/>
  <c r="I29" i="1" s="1"/>
  <c r="G27" i="1"/>
  <c r="I27" i="1" s="1"/>
  <c r="J26" i="1"/>
  <c r="G26" i="1"/>
  <c r="I26" i="1" s="1"/>
  <c r="G25" i="1"/>
  <c r="I25" i="1" s="1"/>
  <c r="J24" i="1"/>
  <c r="G24" i="1"/>
  <c r="I24" i="1" s="1"/>
  <c r="E24" i="1"/>
  <c r="G23" i="1"/>
  <c r="I23" i="1" s="1"/>
  <c r="E23" i="1"/>
  <c r="J22" i="1"/>
  <c r="G22" i="1"/>
  <c r="I22" i="1" s="1"/>
  <c r="J21" i="1"/>
  <c r="G21" i="1"/>
  <c r="I21" i="1" s="1"/>
  <c r="G20" i="1"/>
  <c r="I20" i="1" s="1"/>
  <c r="E20" i="1"/>
  <c r="J20" i="1" s="1"/>
  <c r="G19" i="1"/>
  <c r="I19" i="1" s="1"/>
  <c r="E19" i="1"/>
  <c r="J19" i="1" s="1"/>
  <c r="I18" i="1"/>
  <c r="G18" i="1"/>
  <c r="G17" i="1"/>
  <c r="I17" i="1" s="1"/>
  <c r="J16" i="1"/>
  <c r="G16" i="1"/>
  <c r="I16" i="1" s="1"/>
  <c r="G15" i="1"/>
  <c r="I15" i="1" s="1"/>
  <c r="J14" i="1"/>
  <c r="G14" i="1"/>
  <c r="I14" i="1" s="1"/>
  <c r="J13" i="1"/>
  <c r="G13" i="1"/>
  <c r="I13" i="1" s="1"/>
  <c r="E13" i="1"/>
  <c r="G12" i="1"/>
  <c r="I12" i="1" s="1"/>
  <c r="G11" i="1"/>
  <c r="I11" i="1" s="1"/>
  <c r="G10" i="1"/>
  <c r="I10" i="1" s="1"/>
  <c r="J9" i="1"/>
  <c r="G9" i="1"/>
  <c r="I9" i="1" s="1"/>
  <c r="G8" i="1"/>
  <c r="I8" i="1" s="1"/>
  <c r="M7" i="1"/>
  <c r="M142" i="1" s="1"/>
  <c r="N145" i="2" l="1"/>
  <c r="O7" i="2"/>
  <c r="J182" i="2"/>
  <c r="J196" i="2"/>
  <c r="BI165" i="2"/>
  <c r="BE167" i="2"/>
  <c r="AS166" i="2"/>
  <c r="AO164" i="2"/>
  <c r="AC168" i="2"/>
  <c r="Y167" i="2"/>
  <c r="Q166" i="2"/>
  <c r="M168" i="2"/>
  <c r="BD150" i="2"/>
  <c r="BH150" i="2"/>
  <c r="L190" i="2"/>
  <c r="K190" i="2" s="1"/>
  <c r="BL150" i="2"/>
  <c r="K9" i="1"/>
  <c r="K24" i="1"/>
  <c r="I55" i="1"/>
  <c r="I187" i="1" s="1"/>
  <c r="I58" i="1"/>
  <c r="I189" i="1" s="1"/>
  <c r="J177" i="1"/>
  <c r="BE147" i="1"/>
  <c r="K16" i="1"/>
  <c r="K19" i="1"/>
  <c r="K21" i="1"/>
  <c r="K131" i="1"/>
  <c r="AB169" i="1"/>
  <c r="AF169" i="1"/>
  <c r="AJ169" i="1"/>
  <c r="AN169" i="1"/>
  <c r="AR169" i="1"/>
  <c r="AV169" i="1"/>
  <c r="AZ169" i="1"/>
  <c r="K26" i="1"/>
  <c r="K13" i="1"/>
  <c r="K14" i="1"/>
  <c r="I56" i="1"/>
  <c r="I188" i="1" s="1"/>
  <c r="I53" i="3"/>
  <c r="I182" i="3" s="1"/>
  <c r="I57" i="3"/>
  <c r="I185" i="3" s="1"/>
  <c r="I61" i="3"/>
  <c r="I195" i="3" s="1"/>
  <c r="Z151" i="3"/>
  <c r="AP151" i="3"/>
  <c r="BF151" i="3"/>
  <c r="BF160" i="3"/>
  <c r="I62" i="3"/>
  <c r="I187" i="3" s="1"/>
  <c r="V147" i="3"/>
  <c r="AL147" i="3"/>
  <c r="BB147" i="3"/>
  <c r="R151" i="3"/>
  <c r="AH151" i="3"/>
  <c r="AX151" i="3"/>
  <c r="N7" i="4"/>
  <c r="I20" i="4"/>
  <c r="I47" i="4"/>
  <c r="I170" i="4" s="1"/>
  <c r="O125" i="4"/>
  <c r="AE125" i="4"/>
  <c r="AA131" i="4"/>
  <c r="S125" i="4"/>
  <c r="J23" i="4"/>
  <c r="I43" i="4"/>
  <c r="I160" i="4" s="1"/>
  <c r="I48" i="4"/>
  <c r="I162" i="4" s="1"/>
  <c r="J73" i="4"/>
  <c r="J98" i="4"/>
  <c r="W125" i="4"/>
  <c r="S129" i="4"/>
  <c r="AI129" i="4"/>
  <c r="S131" i="4"/>
  <c r="AI131" i="4"/>
  <c r="AI125" i="4"/>
  <c r="I50" i="4"/>
  <c r="I163" i="4" s="1"/>
  <c r="AA125" i="4"/>
  <c r="W131" i="4"/>
  <c r="K50" i="4"/>
  <c r="K107" i="4"/>
  <c r="J11" i="4"/>
  <c r="J151" i="4" s="1"/>
  <c r="J37" i="4"/>
  <c r="J152" i="4" s="1"/>
  <c r="J40" i="4"/>
  <c r="I49" i="4"/>
  <c r="I171" i="4" s="1"/>
  <c r="I52" i="4"/>
  <c r="I165" i="4" s="1"/>
  <c r="J66" i="4"/>
  <c r="J81" i="4"/>
  <c r="J102" i="4"/>
  <c r="M150" i="4"/>
  <c r="M138" i="4"/>
  <c r="M129" i="4"/>
  <c r="Q150" i="4"/>
  <c r="Q138" i="4"/>
  <c r="Q129" i="4"/>
  <c r="U150" i="4"/>
  <c r="U138" i="4"/>
  <c r="U129" i="4"/>
  <c r="Y150" i="4"/>
  <c r="Y138" i="4"/>
  <c r="Y129" i="4"/>
  <c r="AC150" i="4"/>
  <c r="AC138" i="4"/>
  <c r="AC129" i="4"/>
  <c r="AG150" i="4"/>
  <c r="AG138" i="4"/>
  <c r="AG129" i="4"/>
  <c r="AK150" i="4"/>
  <c r="AK138" i="4"/>
  <c r="AK129" i="4"/>
  <c r="K47" i="4"/>
  <c r="K70" i="4"/>
  <c r="O118" i="4"/>
  <c r="S136" i="4"/>
  <c r="S118" i="4"/>
  <c r="W139" i="4"/>
  <c r="W118" i="4"/>
  <c r="AA118" i="4"/>
  <c r="AE118" i="4"/>
  <c r="AI136" i="4"/>
  <c r="AI118" i="4"/>
  <c r="AE135" i="4"/>
  <c r="K9" i="4"/>
  <c r="K58" i="4"/>
  <c r="K72" i="4"/>
  <c r="J160" i="4"/>
  <c r="I44" i="4"/>
  <c r="I161" i="4" s="1"/>
  <c r="I45" i="4"/>
  <c r="I168" i="4" s="1"/>
  <c r="J47" i="4"/>
  <c r="J170" i="4" s="1"/>
  <c r="L168" i="4" s="1"/>
  <c r="K168" i="4" s="1"/>
  <c r="J50" i="4"/>
  <c r="J163" i="4" s="1"/>
  <c r="J155" i="4"/>
  <c r="K100" i="4" s="1"/>
  <c r="J156" i="4"/>
  <c r="K109" i="4" s="1"/>
  <c r="N146" i="4"/>
  <c r="N134" i="4"/>
  <c r="N121" i="4"/>
  <c r="R146" i="4"/>
  <c r="R134" i="4"/>
  <c r="R121" i="4"/>
  <c r="V146" i="4"/>
  <c r="V134" i="4"/>
  <c r="V121" i="4"/>
  <c r="Z146" i="4"/>
  <c r="Z134" i="4"/>
  <c r="Z121" i="4"/>
  <c r="AD146" i="4"/>
  <c r="AD134" i="4"/>
  <c r="AD121" i="4"/>
  <c r="AH146" i="4"/>
  <c r="AH134" i="4"/>
  <c r="AH121" i="4"/>
  <c r="L147" i="4"/>
  <c r="L135" i="4"/>
  <c r="L123" i="4"/>
  <c r="P147" i="4"/>
  <c r="P135" i="4"/>
  <c r="P123" i="4"/>
  <c r="T147" i="4"/>
  <c r="T135" i="4"/>
  <c r="T123" i="4"/>
  <c r="X147" i="4"/>
  <c r="X135" i="4"/>
  <c r="X123" i="4"/>
  <c r="AB147" i="4"/>
  <c r="AB135" i="4"/>
  <c r="AB123" i="4"/>
  <c r="AF147" i="4"/>
  <c r="AF135" i="4"/>
  <c r="AF123" i="4"/>
  <c r="AJ147" i="4"/>
  <c r="AJ135" i="4"/>
  <c r="AJ123" i="4"/>
  <c r="O149" i="4"/>
  <c r="O137" i="4"/>
  <c r="O127" i="4"/>
  <c r="S149" i="4"/>
  <c r="S137" i="4"/>
  <c r="S127" i="4"/>
  <c r="W149" i="4"/>
  <c r="W137" i="4"/>
  <c r="W127" i="4"/>
  <c r="AA149" i="4"/>
  <c r="AA137" i="4"/>
  <c r="AA127" i="4"/>
  <c r="AE149" i="4"/>
  <c r="AE127" i="4"/>
  <c r="AE137" i="4"/>
  <c r="AI149" i="4"/>
  <c r="AI137" i="4"/>
  <c r="AI127" i="4"/>
  <c r="AF143" i="4"/>
  <c r="O146" i="4"/>
  <c r="O134" i="4"/>
  <c r="S146" i="4"/>
  <c r="S134" i="4"/>
  <c r="W146" i="4"/>
  <c r="W134" i="4"/>
  <c r="AE146" i="4"/>
  <c r="AE134" i="4"/>
  <c r="AI146" i="4"/>
  <c r="AI134" i="4"/>
  <c r="M147" i="4"/>
  <c r="M135" i="4"/>
  <c r="Q147" i="4"/>
  <c r="Q135" i="4"/>
  <c r="U147" i="4"/>
  <c r="U135" i="4"/>
  <c r="Y147" i="4"/>
  <c r="Y135" i="4"/>
  <c r="AC147" i="4"/>
  <c r="AC135" i="4"/>
  <c r="AG147" i="4"/>
  <c r="AG135" i="4"/>
  <c r="AK147" i="4"/>
  <c r="AK135" i="4"/>
  <c r="O123" i="4"/>
  <c r="AA123" i="4"/>
  <c r="AE123" i="4"/>
  <c r="AA134" i="4"/>
  <c r="L118" i="4"/>
  <c r="P118" i="4"/>
  <c r="T118" i="4"/>
  <c r="X118" i="4"/>
  <c r="AB118" i="4"/>
  <c r="AF118" i="4"/>
  <c r="AJ118" i="4"/>
  <c r="L146" i="4"/>
  <c r="L134" i="4"/>
  <c r="P146" i="4"/>
  <c r="P134" i="4"/>
  <c r="T134" i="4"/>
  <c r="T146" i="4"/>
  <c r="X146" i="4"/>
  <c r="X134" i="4"/>
  <c r="AB146" i="4"/>
  <c r="AB134" i="4"/>
  <c r="AF146" i="4"/>
  <c r="AF134" i="4"/>
  <c r="AJ146" i="4"/>
  <c r="AJ134" i="4"/>
  <c r="N147" i="4"/>
  <c r="N135" i="4"/>
  <c r="R147" i="4"/>
  <c r="R135" i="4"/>
  <c r="V147" i="4"/>
  <c r="V135" i="4"/>
  <c r="Z147" i="4"/>
  <c r="Z135" i="4"/>
  <c r="AD147" i="4"/>
  <c r="AD135" i="4"/>
  <c r="AH147" i="4"/>
  <c r="AH135" i="4"/>
  <c r="L151" i="4"/>
  <c r="L139" i="4"/>
  <c r="L131" i="4"/>
  <c r="P151" i="4"/>
  <c r="P139" i="4"/>
  <c r="P131" i="4"/>
  <c r="T151" i="4"/>
  <c r="T139" i="4"/>
  <c r="T131" i="4"/>
  <c r="X151" i="4"/>
  <c r="X139" i="4"/>
  <c r="X131" i="4"/>
  <c r="AB151" i="4"/>
  <c r="AB139" i="4"/>
  <c r="AB131" i="4"/>
  <c r="M118" i="4"/>
  <c r="Q118" i="4"/>
  <c r="U118" i="4"/>
  <c r="Y118" i="4"/>
  <c r="AC118" i="4"/>
  <c r="AG118" i="4"/>
  <c r="AK118" i="4"/>
  <c r="M146" i="4"/>
  <c r="M134" i="4"/>
  <c r="Q146" i="4"/>
  <c r="Q134" i="4"/>
  <c r="U146" i="4"/>
  <c r="U134" i="4"/>
  <c r="Y146" i="4"/>
  <c r="Y134" i="4"/>
  <c r="AC146" i="4"/>
  <c r="AC134" i="4"/>
  <c r="AG134" i="4"/>
  <c r="AG146" i="4"/>
  <c r="AK146" i="4"/>
  <c r="AK134" i="4"/>
  <c r="O121" i="4"/>
  <c r="S121" i="4"/>
  <c r="W121" i="4"/>
  <c r="AA121" i="4"/>
  <c r="AE121" i="4"/>
  <c r="AI121" i="4"/>
  <c r="S147" i="4"/>
  <c r="S135" i="4"/>
  <c r="W147" i="4"/>
  <c r="W135" i="4"/>
  <c r="AA135" i="4"/>
  <c r="AI147" i="4"/>
  <c r="AI135" i="4"/>
  <c r="M123" i="4"/>
  <c r="M148" i="4"/>
  <c r="M136" i="4"/>
  <c r="M125" i="4"/>
  <c r="Q148" i="4"/>
  <c r="Q136" i="4"/>
  <c r="Q125" i="4"/>
  <c r="U148" i="4"/>
  <c r="U136" i="4"/>
  <c r="U125" i="4"/>
  <c r="Y148" i="4"/>
  <c r="Y136" i="4"/>
  <c r="Y125" i="4"/>
  <c r="AC148" i="4"/>
  <c r="AC136" i="4"/>
  <c r="AC125" i="4"/>
  <c r="AG148" i="4"/>
  <c r="AG136" i="4"/>
  <c r="AG125" i="4"/>
  <c r="AK136" i="4"/>
  <c r="AK125" i="4"/>
  <c r="AK148" i="4"/>
  <c r="O135" i="4"/>
  <c r="N148" i="4"/>
  <c r="N136" i="4"/>
  <c r="R148" i="4"/>
  <c r="R136" i="4"/>
  <c r="V148" i="4"/>
  <c r="V136" i="4"/>
  <c r="Z148" i="4"/>
  <c r="Z136" i="4"/>
  <c r="AD148" i="4"/>
  <c r="AD136" i="4"/>
  <c r="AH148" i="4"/>
  <c r="AH136" i="4"/>
  <c r="L149" i="4"/>
  <c r="L137" i="4"/>
  <c r="P149" i="4"/>
  <c r="P137" i="4"/>
  <c r="T149" i="4"/>
  <c r="T137" i="4"/>
  <c r="X149" i="4"/>
  <c r="X137" i="4"/>
  <c r="AB149" i="4"/>
  <c r="AB137" i="4"/>
  <c r="AF149" i="4"/>
  <c r="AF137" i="4"/>
  <c r="AJ149" i="4"/>
  <c r="AJ137" i="4"/>
  <c r="N150" i="4"/>
  <c r="N138" i="4"/>
  <c r="R138" i="4"/>
  <c r="R150" i="4"/>
  <c r="V150" i="4"/>
  <c r="V138" i="4"/>
  <c r="Z150" i="4"/>
  <c r="Z138" i="4"/>
  <c r="AD150" i="4"/>
  <c r="AD138" i="4"/>
  <c r="AH138" i="4"/>
  <c r="AH150" i="4"/>
  <c r="M151" i="4"/>
  <c r="M139" i="4"/>
  <c r="M131" i="4"/>
  <c r="Q151" i="4"/>
  <c r="Q139" i="4"/>
  <c r="Q131" i="4"/>
  <c r="U151" i="4"/>
  <c r="U139" i="4"/>
  <c r="U131" i="4"/>
  <c r="Y151" i="4"/>
  <c r="Y139" i="4"/>
  <c r="Y131" i="4"/>
  <c r="AC151" i="4"/>
  <c r="AC139" i="4"/>
  <c r="AC131" i="4"/>
  <c r="AG151" i="4"/>
  <c r="AG139" i="4"/>
  <c r="AG131" i="4"/>
  <c r="AK151" i="4"/>
  <c r="AK139" i="4"/>
  <c r="AK131" i="4"/>
  <c r="W136" i="4"/>
  <c r="M149" i="4"/>
  <c r="M137" i="4"/>
  <c r="Q149" i="4"/>
  <c r="Q137" i="4"/>
  <c r="U149" i="4"/>
  <c r="U137" i="4"/>
  <c r="Y149" i="4"/>
  <c r="Y137" i="4"/>
  <c r="AC149" i="4"/>
  <c r="AC137" i="4"/>
  <c r="AG149" i="4"/>
  <c r="AG137" i="4"/>
  <c r="AK149" i="4"/>
  <c r="AK137" i="4"/>
  <c r="O150" i="4"/>
  <c r="O138" i="4"/>
  <c r="W150" i="4"/>
  <c r="W138" i="4"/>
  <c r="AA150" i="4"/>
  <c r="AA152" i="4" s="1"/>
  <c r="AA153" i="4" s="1"/>
  <c r="AA138" i="4"/>
  <c r="AE150" i="4"/>
  <c r="AE138" i="4"/>
  <c r="AA136" i="4"/>
  <c r="S138" i="4"/>
  <c r="L148" i="4"/>
  <c r="L136" i="4"/>
  <c r="P148" i="4"/>
  <c r="P136" i="4"/>
  <c r="T148" i="4"/>
  <c r="T136" i="4"/>
  <c r="X148" i="4"/>
  <c r="X136" i="4"/>
  <c r="AB148" i="4"/>
  <c r="AB136" i="4"/>
  <c r="AF148" i="4"/>
  <c r="AF136" i="4"/>
  <c r="AJ148" i="4"/>
  <c r="AJ136" i="4"/>
  <c r="N125" i="4"/>
  <c r="R125" i="4"/>
  <c r="V125" i="4"/>
  <c r="Z125" i="4"/>
  <c r="AD125" i="4"/>
  <c r="AH125" i="4"/>
  <c r="N149" i="4"/>
  <c r="N137" i="4"/>
  <c r="R149" i="4"/>
  <c r="R137" i="4"/>
  <c r="V149" i="4"/>
  <c r="V137" i="4"/>
  <c r="Z149" i="4"/>
  <c r="Z137" i="4"/>
  <c r="AD149" i="4"/>
  <c r="AD137" i="4"/>
  <c r="AH149" i="4"/>
  <c r="AH137" i="4"/>
  <c r="L127" i="4"/>
  <c r="P127" i="4"/>
  <c r="T127" i="4"/>
  <c r="X127" i="4"/>
  <c r="AB127" i="4"/>
  <c r="AF127" i="4"/>
  <c r="AJ127" i="4"/>
  <c r="L150" i="4"/>
  <c r="L138" i="4"/>
  <c r="P150" i="4"/>
  <c r="P138" i="4"/>
  <c r="T150" i="4"/>
  <c r="T138" i="4"/>
  <c r="X150" i="4"/>
  <c r="X138" i="4"/>
  <c r="AB150" i="4"/>
  <c r="AB138" i="4"/>
  <c r="AF150" i="4"/>
  <c r="AF138" i="4"/>
  <c r="AJ150" i="4"/>
  <c r="AJ138" i="4"/>
  <c r="N129" i="4"/>
  <c r="R129" i="4"/>
  <c r="V129" i="4"/>
  <c r="Z129" i="4"/>
  <c r="AD129" i="4"/>
  <c r="AH129" i="4"/>
  <c r="O136" i="4"/>
  <c r="AE136" i="4"/>
  <c r="AI138" i="4"/>
  <c r="N151" i="4"/>
  <c r="N139" i="4"/>
  <c r="R151" i="4"/>
  <c r="R139" i="4"/>
  <c r="V151" i="4"/>
  <c r="V139" i="4"/>
  <c r="Z151" i="4"/>
  <c r="Z139" i="4"/>
  <c r="AD151" i="4"/>
  <c r="AD139" i="4"/>
  <c r="AH151" i="4"/>
  <c r="AH139" i="4"/>
  <c r="AA139" i="4"/>
  <c r="O139" i="4"/>
  <c r="AE139" i="4"/>
  <c r="AC144" i="4"/>
  <c r="AC143" i="4"/>
  <c r="AG144" i="4"/>
  <c r="AG143" i="4"/>
  <c r="AK144" i="4"/>
  <c r="AK143" i="4"/>
  <c r="AF151" i="4"/>
  <c r="AF139" i="4"/>
  <c r="AJ151" i="4"/>
  <c r="AJ139" i="4"/>
  <c r="N131" i="4"/>
  <c r="R131" i="4"/>
  <c r="V131" i="4"/>
  <c r="Z131" i="4"/>
  <c r="AD131" i="4"/>
  <c r="AH131" i="4"/>
  <c r="S139" i="4"/>
  <c r="AI139" i="4"/>
  <c r="AD143" i="4"/>
  <c r="AH143" i="4"/>
  <c r="AE143" i="4"/>
  <c r="AI143" i="4"/>
  <c r="AB143" i="4"/>
  <c r="AJ143" i="4"/>
  <c r="AH144" i="4"/>
  <c r="G186" i="3"/>
  <c r="I59" i="3"/>
  <c r="I186" i="3" s="1"/>
  <c r="K108" i="3"/>
  <c r="N138" i="3"/>
  <c r="O7" i="3"/>
  <c r="J192" i="3"/>
  <c r="G194" i="3"/>
  <c r="I60" i="3"/>
  <c r="I194" i="3" s="1"/>
  <c r="G188" i="3"/>
  <c r="I63" i="3"/>
  <c r="I188" i="3" s="1"/>
  <c r="G189" i="3"/>
  <c r="I64" i="3"/>
  <c r="I189" i="3" s="1"/>
  <c r="K124" i="3"/>
  <c r="J14" i="3"/>
  <c r="J18" i="3"/>
  <c r="J26" i="3"/>
  <c r="J49" i="3"/>
  <c r="J51" i="3"/>
  <c r="J175" i="3" s="1"/>
  <c r="J105" i="3"/>
  <c r="J177" i="3"/>
  <c r="K120" i="3" s="1"/>
  <c r="O140" i="3"/>
  <c r="AA140" i="3"/>
  <c r="AM140" i="3"/>
  <c r="AY140" i="3"/>
  <c r="BC140" i="3"/>
  <c r="L168" i="3"/>
  <c r="L156" i="3"/>
  <c r="L143" i="3"/>
  <c r="P168" i="3"/>
  <c r="P156" i="3"/>
  <c r="P143" i="3"/>
  <c r="T168" i="3"/>
  <c r="T156" i="3"/>
  <c r="T143" i="3"/>
  <c r="X168" i="3"/>
  <c r="X156" i="3"/>
  <c r="X143" i="3"/>
  <c r="AB168" i="3"/>
  <c r="AB156" i="3"/>
  <c r="AB143" i="3"/>
  <c r="AF168" i="3"/>
  <c r="AF156" i="3"/>
  <c r="AF143" i="3"/>
  <c r="AJ168" i="3"/>
  <c r="AJ156" i="3"/>
  <c r="AJ143" i="3"/>
  <c r="AN168" i="3"/>
  <c r="AN156" i="3"/>
  <c r="AN143" i="3"/>
  <c r="AR168" i="3"/>
  <c r="AR156" i="3"/>
  <c r="AR143" i="3"/>
  <c r="AV168" i="3"/>
  <c r="AV156" i="3"/>
  <c r="AV143" i="3"/>
  <c r="AZ168" i="3"/>
  <c r="AZ156" i="3"/>
  <c r="AZ143" i="3"/>
  <c r="BD168" i="3"/>
  <c r="BD156" i="3"/>
  <c r="BD143" i="3"/>
  <c r="BH168" i="3"/>
  <c r="BH156" i="3"/>
  <c r="BH143" i="3"/>
  <c r="BL168" i="3"/>
  <c r="BL156" i="3"/>
  <c r="BL143" i="3"/>
  <c r="N169" i="3"/>
  <c r="N157" i="3"/>
  <c r="N145" i="3"/>
  <c r="R169" i="3"/>
  <c r="R157" i="3"/>
  <c r="R145" i="3"/>
  <c r="V169" i="3"/>
  <c r="V157" i="3"/>
  <c r="V145" i="3"/>
  <c r="Z169" i="3"/>
  <c r="Z157" i="3"/>
  <c r="Z145" i="3"/>
  <c r="AD169" i="3"/>
  <c r="AD157" i="3"/>
  <c r="AD145" i="3"/>
  <c r="AH169" i="3"/>
  <c r="AH145" i="3"/>
  <c r="AL169" i="3"/>
  <c r="AL157" i="3"/>
  <c r="AL145" i="3"/>
  <c r="AP169" i="3"/>
  <c r="AP157" i="3"/>
  <c r="AP145" i="3"/>
  <c r="AT169" i="3"/>
  <c r="AT157" i="3"/>
  <c r="AT145" i="3"/>
  <c r="AX169" i="3"/>
  <c r="AX145" i="3"/>
  <c r="AX157" i="3"/>
  <c r="BB169" i="3"/>
  <c r="BB157" i="3"/>
  <c r="BB145" i="3"/>
  <c r="BF169" i="3"/>
  <c r="BF157" i="3"/>
  <c r="BF145" i="3"/>
  <c r="BJ169" i="3"/>
  <c r="BJ157" i="3"/>
  <c r="BJ145" i="3"/>
  <c r="L170" i="3"/>
  <c r="L158" i="3"/>
  <c r="L147" i="3"/>
  <c r="P170" i="3"/>
  <c r="P158" i="3"/>
  <c r="P147" i="3"/>
  <c r="T170" i="3"/>
  <c r="T158" i="3"/>
  <c r="T147" i="3"/>
  <c r="X170" i="3"/>
  <c r="X158" i="3"/>
  <c r="X147" i="3"/>
  <c r="AB170" i="3"/>
  <c r="AB158" i="3"/>
  <c r="AB147" i="3"/>
  <c r="AF170" i="3"/>
  <c r="AF158" i="3"/>
  <c r="AF147" i="3"/>
  <c r="AJ170" i="3"/>
  <c r="AJ158" i="3"/>
  <c r="AJ147" i="3"/>
  <c r="AN170" i="3"/>
  <c r="AN158" i="3"/>
  <c r="AN147" i="3"/>
  <c r="AR170" i="3"/>
  <c r="AR158" i="3"/>
  <c r="AR147" i="3"/>
  <c r="AV170" i="3"/>
  <c r="AV158" i="3"/>
  <c r="AV147" i="3"/>
  <c r="AZ170" i="3"/>
  <c r="AZ158" i="3"/>
  <c r="AZ147" i="3"/>
  <c r="BD170" i="3"/>
  <c r="BD158" i="3"/>
  <c r="BD147" i="3"/>
  <c r="BH170" i="3"/>
  <c r="BH158" i="3"/>
  <c r="BH147" i="3"/>
  <c r="BL170" i="3"/>
  <c r="BL158" i="3"/>
  <c r="BL147" i="3"/>
  <c r="N156" i="3"/>
  <c r="J174" i="3"/>
  <c r="K30" i="3" s="1"/>
  <c r="J176" i="3"/>
  <c r="K92" i="3" s="1"/>
  <c r="J178" i="3"/>
  <c r="K128" i="3" s="1"/>
  <c r="AC165" i="3"/>
  <c r="AG165" i="3"/>
  <c r="AK165" i="3"/>
  <c r="AO165" i="3"/>
  <c r="AW165" i="3"/>
  <c r="L140" i="3"/>
  <c r="P140" i="3"/>
  <c r="T140" i="3"/>
  <c r="X140" i="3"/>
  <c r="AB140" i="3"/>
  <c r="AF140" i="3"/>
  <c r="AJ140" i="3"/>
  <c r="AN140" i="3"/>
  <c r="AR140" i="3"/>
  <c r="AV140" i="3"/>
  <c r="AZ140" i="3"/>
  <c r="BD140" i="3"/>
  <c r="BH140" i="3"/>
  <c r="BL140" i="3"/>
  <c r="I54" i="3"/>
  <c r="I192" i="3" s="1"/>
  <c r="I55" i="3"/>
  <c r="I183" i="3" s="1"/>
  <c r="L182" i="3"/>
  <c r="K186" i="3" s="1"/>
  <c r="I58" i="3"/>
  <c r="I193" i="3" s="1"/>
  <c r="K63" i="3"/>
  <c r="K127" i="3"/>
  <c r="Z160" i="3"/>
  <c r="AD165" i="3"/>
  <c r="AH165" i="3"/>
  <c r="AL165" i="3"/>
  <c r="AP165" i="3"/>
  <c r="AT161" i="3"/>
  <c r="AX165" i="3"/>
  <c r="M140" i="3"/>
  <c r="Q140" i="3"/>
  <c r="U140" i="3"/>
  <c r="Y140" i="3"/>
  <c r="AC140" i="3"/>
  <c r="AG140" i="3"/>
  <c r="AK140" i="3"/>
  <c r="AO140" i="3"/>
  <c r="AS140" i="3"/>
  <c r="AW140" i="3"/>
  <c r="BA140" i="3"/>
  <c r="BE140" i="3"/>
  <c r="BI140" i="3"/>
  <c r="AH157" i="3"/>
  <c r="M168" i="3"/>
  <c r="M156" i="3"/>
  <c r="Q168" i="3"/>
  <c r="Q156" i="3"/>
  <c r="U168" i="3"/>
  <c r="U156" i="3"/>
  <c r="Y168" i="3"/>
  <c r="Y156" i="3"/>
  <c r="AC168" i="3"/>
  <c r="AC156" i="3"/>
  <c r="AG168" i="3"/>
  <c r="AG156" i="3"/>
  <c r="AK168" i="3"/>
  <c r="AK156" i="3"/>
  <c r="AO168" i="3"/>
  <c r="AO156" i="3"/>
  <c r="AS156" i="3"/>
  <c r="AS168" i="3"/>
  <c r="AW168" i="3"/>
  <c r="AW156" i="3"/>
  <c r="BA168" i="3"/>
  <c r="BA156" i="3"/>
  <c r="BE168" i="3"/>
  <c r="BE156" i="3"/>
  <c r="BI156" i="3"/>
  <c r="BI168" i="3"/>
  <c r="O169" i="3"/>
  <c r="O157" i="3"/>
  <c r="S169" i="3"/>
  <c r="S157" i="3"/>
  <c r="W169" i="3"/>
  <c r="W157" i="3"/>
  <c r="AA169" i="3"/>
  <c r="AA157" i="3"/>
  <c r="AE169" i="3"/>
  <c r="AE157" i="3"/>
  <c r="AI169" i="3"/>
  <c r="AI157" i="3"/>
  <c r="AM157" i="3"/>
  <c r="AM169" i="3"/>
  <c r="AQ169" i="3"/>
  <c r="AQ157" i="3"/>
  <c r="AU169" i="3"/>
  <c r="AU157" i="3"/>
  <c r="AY169" i="3"/>
  <c r="AY157" i="3"/>
  <c r="BC169" i="3"/>
  <c r="BC157" i="3"/>
  <c r="BG169" i="3"/>
  <c r="BG157" i="3"/>
  <c r="BK169" i="3"/>
  <c r="BK157" i="3"/>
  <c r="M170" i="3"/>
  <c r="M158" i="3"/>
  <c r="Q158" i="3"/>
  <c r="Q170" i="3"/>
  <c r="U170" i="3"/>
  <c r="U158" i="3"/>
  <c r="Y170" i="3"/>
  <c r="Y158" i="3"/>
  <c r="AC170" i="3"/>
  <c r="AC158" i="3"/>
  <c r="AG170" i="3"/>
  <c r="AG158" i="3"/>
  <c r="AK170" i="3"/>
  <c r="AK158" i="3"/>
  <c r="AO170" i="3"/>
  <c r="AO158" i="3"/>
  <c r="AS170" i="3"/>
  <c r="AS158" i="3"/>
  <c r="AW158" i="3"/>
  <c r="AW170" i="3"/>
  <c r="BA170" i="3"/>
  <c r="BA158" i="3"/>
  <c r="BE170" i="3"/>
  <c r="BE158" i="3"/>
  <c r="BI170" i="3"/>
  <c r="BI158" i="3"/>
  <c r="AD156" i="3"/>
  <c r="R168" i="3"/>
  <c r="R156" i="3"/>
  <c r="V168" i="3"/>
  <c r="V156" i="3"/>
  <c r="Z168" i="3"/>
  <c r="Z156" i="3"/>
  <c r="AH168" i="3"/>
  <c r="AH156" i="3"/>
  <c r="AL168" i="3"/>
  <c r="AL156" i="3"/>
  <c r="AP168" i="3"/>
  <c r="AP156" i="3"/>
  <c r="AX168" i="3"/>
  <c r="AX156" i="3"/>
  <c r="BB168" i="3"/>
  <c r="BB156" i="3"/>
  <c r="BF168" i="3"/>
  <c r="BF174" i="3" s="1"/>
  <c r="BF175" i="3" s="1"/>
  <c r="BF156" i="3"/>
  <c r="L169" i="3"/>
  <c r="L157" i="3"/>
  <c r="P169" i="3"/>
  <c r="P157" i="3"/>
  <c r="T169" i="3"/>
  <c r="T157" i="3"/>
  <c r="X169" i="3"/>
  <c r="X157" i="3"/>
  <c r="AB169" i="3"/>
  <c r="AB157" i="3"/>
  <c r="AF169" i="3"/>
  <c r="AF157" i="3"/>
  <c r="AJ169" i="3"/>
  <c r="AJ157" i="3"/>
  <c r="AN169" i="3"/>
  <c r="AN157" i="3"/>
  <c r="AR169" i="3"/>
  <c r="AR157" i="3"/>
  <c r="AV169" i="3"/>
  <c r="AV157" i="3"/>
  <c r="AZ169" i="3"/>
  <c r="AZ157" i="3"/>
  <c r="BD169" i="3"/>
  <c r="BD157" i="3"/>
  <c r="BH169" i="3"/>
  <c r="BH157" i="3"/>
  <c r="BL169" i="3"/>
  <c r="BL157" i="3"/>
  <c r="N170" i="3"/>
  <c r="N158" i="3"/>
  <c r="R170" i="3"/>
  <c r="R158" i="3"/>
  <c r="Z170" i="3"/>
  <c r="Z158" i="3"/>
  <c r="AD170" i="3"/>
  <c r="AD174" i="3" s="1"/>
  <c r="AD175" i="3" s="1"/>
  <c r="AD158" i="3"/>
  <c r="AH170" i="3"/>
  <c r="AH158" i="3"/>
  <c r="AP170" i="3"/>
  <c r="AP158" i="3"/>
  <c r="AT170" i="3"/>
  <c r="AT158" i="3"/>
  <c r="AX170" i="3"/>
  <c r="AX158" i="3"/>
  <c r="BF170" i="3"/>
  <c r="BF158" i="3"/>
  <c r="BJ170" i="3"/>
  <c r="BJ174" i="3" s="1"/>
  <c r="BJ175" i="3" s="1"/>
  <c r="BJ158" i="3"/>
  <c r="N171" i="3"/>
  <c r="N149" i="3"/>
  <c r="N159" i="3"/>
  <c r="R171" i="3"/>
  <c r="R159" i="3"/>
  <c r="R149" i="3"/>
  <c r="V171" i="3"/>
  <c r="V159" i="3"/>
  <c r="V149" i="3"/>
  <c r="Z171" i="3"/>
  <c r="Z149" i="3"/>
  <c r="AD171" i="3"/>
  <c r="AD149" i="3"/>
  <c r="AD159" i="3"/>
  <c r="AH171" i="3"/>
  <c r="AH159" i="3"/>
  <c r="AH149" i="3"/>
  <c r="AL171" i="3"/>
  <c r="AL159" i="3"/>
  <c r="AL149" i="3"/>
  <c r="AP171" i="3"/>
  <c r="AP149" i="3"/>
  <c r="AT171" i="3"/>
  <c r="AT149" i="3"/>
  <c r="AT159" i="3"/>
  <c r="AX171" i="3"/>
  <c r="AX159" i="3"/>
  <c r="AX149" i="3"/>
  <c r="BB171" i="3"/>
  <c r="BB159" i="3"/>
  <c r="BB149" i="3"/>
  <c r="BF171" i="3"/>
  <c r="BF149" i="3"/>
  <c r="BJ171" i="3"/>
  <c r="BJ149" i="3"/>
  <c r="BJ159" i="3"/>
  <c r="L172" i="3"/>
  <c r="L160" i="3"/>
  <c r="L151" i="3"/>
  <c r="P172" i="3"/>
  <c r="P160" i="3"/>
  <c r="P151" i="3"/>
  <c r="T172" i="3"/>
  <c r="T160" i="3"/>
  <c r="T151" i="3"/>
  <c r="X172" i="3"/>
  <c r="X160" i="3"/>
  <c r="X151" i="3"/>
  <c r="AB172" i="3"/>
  <c r="AB160" i="3"/>
  <c r="AB151" i="3"/>
  <c r="AF172" i="3"/>
  <c r="AF160" i="3"/>
  <c r="AF151" i="3"/>
  <c r="AJ172" i="3"/>
  <c r="AJ160" i="3"/>
  <c r="AJ151" i="3"/>
  <c r="AN172" i="3"/>
  <c r="AN160" i="3"/>
  <c r="AN151" i="3"/>
  <c r="AR172" i="3"/>
  <c r="AR160" i="3"/>
  <c r="AR151" i="3"/>
  <c r="AV172" i="3"/>
  <c r="AV160" i="3"/>
  <c r="AV151" i="3"/>
  <c r="AZ172" i="3"/>
  <c r="AZ160" i="3"/>
  <c r="AZ151" i="3"/>
  <c r="BD172" i="3"/>
  <c r="BD160" i="3"/>
  <c r="BD151" i="3"/>
  <c r="BH172" i="3"/>
  <c r="BH160" i="3"/>
  <c r="BH151" i="3"/>
  <c r="BL172" i="3"/>
  <c r="BL160" i="3"/>
  <c r="BL151" i="3"/>
  <c r="R173" i="3"/>
  <c r="R161" i="3"/>
  <c r="R153" i="3"/>
  <c r="V173" i="3"/>
  <c r="V153" i="3"/>
  <c r="V161" i="3"/>
  <c r="Z173" i="3"/>
  <c r="Z161" i="3"/>
  <c r="Z153" i="3"/>
  <c r="AD173" i="3"/>
  <c r="AD161" i="3"/>
  <c r="AH173" i="3"/>
  <c r="AH161" i="3"/>
  <c r="AH153" i="3"/>
  <c r="AL173" i="3"/>
  <c r="AL161" i="3"/>
  <c r="AL153" i="3"/>
  <c r="AP173" i="3"/>
  <c r="AP161" i="3"/>
  <c r="AT173" i="3"/>
  <c r="AT153" i="3"/>
  <c r="AX173" i="3"/>
  <c r="AX161" i="3"/>
  <c r="AX153" i="3"/>
  <c r="BB173" i="3"/>
  <c r="BB153" i="3"/>
  <c r="BB161" i="3"/>
  <c r="BF173" i="3"/>
  <c r="BF161" i="3"/>
  <c r="BJ173" i="3"/>
  <c r="BJ161" i="3"/>
  <c r="BJ153" i="3"/>
  <c r="AD153" i="3"/>
  <c r="AT156" i="3"/>
  <c r="V158" i="3"/>
  <c r="AP159" i="3"/>
  <c r="N161" i="3"/>
  <c r="O168" i="3"/>
  <c r="O156" i="3"/>
  <c r="S168" i="3"/>
  <c r="S156" i="3"/>
  <c r="W168" i="3"/>
  <c r="W156" i="3"/>
  <c r="AA168" i="3"/>
  <c r="AA156" i="3"/>
  <c r="AE168" i="3"/>
  <c r="AE156" i="3"/>
  <c r="AI168" i="3"/>
  <c r="AI156" i="3"/>
  <c r="AM168" i="3"/>
  <c r="AM156" i="3"/>
  <c r="AQ168" i="3"/>
  <c r="AQ156" i="3"/>
  <c r="AU168" i="3"/>
  <c r="AU156" i="3"/>
  <c r="AY168" i="3"/>
  <c r="AY156" i="3"/>
  <c r="BC168" i="3"/>
  <c r="BC156" i="3"/>
  <c r="BG168" i="3"/>
  <c r="BG156" i="3"/>
  <c r="BK168" i="3"/>
  <c r="BK156" i="3"/>
  <c r="M143" i="3"/>
  <c r="Q143" i="3"/>
  <c r="U143" i="3"/>
  <c r="Y143" i="3"/>
  <c r="AC143" i="3"/>
  <c r="AG143" i="3"/>
  <c r="AK143" i="3"/>
  <c r="AO143" i="3"/>
  <c r="AS143" i="3"/>
  <c r="AW143" i="3"/>
  <c r="BA143" i="3"/>
  <c r="BE143" i="3"/>
  <c r="BI143" i="3"/>
  <c r="M169" i="3"/>
  <c r="M157" i="3"/>
  <c r="Q169" i="3"/>
  <c r="Q157" i="3"/>
  <c r="U169" i="3"/>
  <c r="U157" i="3"/>
  <c r="Y169" i="3"/>
  <c r="Y157" i="3"/>
  <c r="AC169" i="3"/>
  <c r="AC157" i="3"/>
  <c r="AG169" i="3"/>
  <c r="AG157" i="3"/>
  <c r="AK169" i="3"/>
  <c r="AK157" i="3"/>
  <c r="AO169" i="3"/>
  <c r="AO157" i="3"/>
  <c r="AS169" i="3"/>
  <c r="AS157" i="3"/>
  <c r="AW169" i="3"/>
  <c r="AW157" i="3"/>
  <c r="BA169" i="3"/>
  <c r="BA157" i="3"/>
  <c r="BE169" i="3"/>
  <c r="BE157" i="3"/>
  <c r="BI169" i="3"/>
  <c r="BI157" i="3"/>
  <c r="O145" i="3"/>
  <c r="S145" i="3"/>
  <c r="W145" i="3"/>
  <c r="AA145" i="3"/>
  <c r="AE145" i="3"/>
  <c r="AI145" i="3"/>
  <c r="AM145" i="3"/>
  <c r="AQ145" i="3"/>
  <c r="AU145" i="3"/>
  <c r="AY145" i="3"/>
  <c r="BC145" i="3"/>
  <c r="BG145" i="3"/>
  <c r="BK145" i="3"/>
  <c r="O170" i="3"/>
  <c r="O158" i="3"/>
  <c r="S170" i="3"/>
  <c r="S158" i="3"/>
  <c r="W170" i="3"/>
  <c r="W158" i="3"/>
  <c r="AA170" i="3"/>
  <c r="AA158" i="3"/>
  <c r="AE170" i="3"/>
  <c r="AE158" i="3"/>
  <c r="AI170" i="3"/>
  <c r="AI158" i="3"/>
  <c r="AM170" i="3"/>
  <c r="AM158" i="3"/>
  <c r="AQ170" i="3"/>
  <c r="AQ158" i="3"/>
  <c r="AU170" i="3"/>
  <c r="AU158" i="3"/>
  <c r="AY170" i="3"/>
  <c r="AY158" i="3"/>
  <c r="BC170" i="3"/>
  <c r="BC158" i="3"/>
  <c r="BG170" i="3"/>
  <c r="BG158" i="3"/>
  <c r="BK170" i="3"/>
  <c r="BK158" i="3"/>
  <c r="M147" i="3"/>
  <c r="Q147" i="3"/>
  <c r="U147" i="3"/>
  <c r="Y147" i="3"/>
  <c r="AC147" i="3"/>
  <c r="AG147" i="3"/>
  <c r="AK147" i="3"/>
  <c r="AO147" i="3"/>
  <c r="AS147" i="3"/>
  <c r="AW147" i="3"/>
  <c r="BA147" i="3"/>
  <c r="BE147" i="3"/>
  <c r="BI147" i="3"/>
  <c r="BJ156" i="3"/>
  <c r="AL158" i="3"/>
  <c r="BF159" i="3"/>
  <c r="O171" i="3"/>
  <c r="O159" i="3"/>
  <c r="S171" i="3"/>
  <c r="S159" i="3"/>
  <c r="W171" i="3"/>
  <c r="W159" i="3"/>
  <c r="AA171" i="3"/>
  <c r="AA159" i="3"/>
  <c r="AE171" i="3"/>
  <c r="AE159" i="3"/>
  <c r="AI171" i="3"/>
  <c r="AI159" i="3"/>
  <c r="AM171" i="3"/>
  <c r="AM159" i="3"/>
  <c r="AQ171" i="3"/>
  <c r="AQ159" i="3"/>
  <c r="AU171" i="3"/>
  <c r="AU159" i="3"/>
  <c r="AY171" i="3"/>
  <c r="AY159" i="3"/>
  <c r="BC171" i="3"/>
  <c r="BC159" i="3"/>
  <c r="BG171" i="3"/>
  <c r="BG159" i="3"/>
  <c r="BK159" i="3"/>
  <c r="M172" i="3"/>
  <c r="M160" i="3"/>
  <c r="Q172" i="3"/>
  <c r="Q160" i="3"/>
  <c r="U172" i="3"/>
  <c r="U160" i="3"/>
  <c r="Y172" i="3"/>
  <c r="Y160" i="3"/>
  <c r="AC172" i="3"/>
  <c r="AC160" i="3"/>
  <c r="AG172" i="3"/>
  <c r="AG160" i="3"/>
  <c r="AK172" i="3"/>
  <c r="AK160" i="3"/>
  <c r="AO172" i="3"/>
  <c r="AO160" i="3"/>
  <c r="AS172" i="3"/>
  <c r="AS160" i="3"/>
  <c r="AW172" i="3"/>
  <c r="AW160" i="3"/>
  <c r="BA172" i="3"/>
  <c r="BA160" i="3"/>
  <c r="BE172" i="3"/>
  <c r="BE160" i="3"/>
  <c r="BI172" i="3"/>
  <c r="BI160" i="3"/>
  <c r="O173" i="3"/>
  <c r="O161" i="3"/>
  <c r="S173" i="3"/>
  <c r="S161" i="3"/>
  <c r="W173" i="3"/>
  <c r="W161" i="3"/>
  <c r="AA173" i="3"/>
  <c r="AA161" i="3"/>
  <c r="AE173" i="3"/>
  <c r="AE161" i="3"/>
  <c r="AI173" i="3"/>
  <c r="AI161" i="3"/>
  <c r="AI153" i="3"/>
  <c r="AM173" i="3"/>
  <c r="AM161" i="3"/>
  <c r="AM153" i="3"/>
  <c r="AQ173" i="3"/>
  <c r="AQ161" i="3"/>
  <c r="AQ153" i="3"/>
  <c r="AU173" i="3"/>
  <c r="AU161" i="3"/>
  <c r="AU153" i="3"/>
  <c r="AY173" i="3"/>
  <c r="AY161" i="3"/>
  <c r="AY153" i="3"/>
  <c r="BC173" i="3"/>
  <c r="BC161" i="3"/>
  <c r="BC153" i="3"/>
  <c r="BG173" i="3"/>
  <c r="BG161" i="3"/>
  <c r="BG153" i="3"/>
  <c r="BK173" i="3"/>
  <c r="BK161" i="3"/>
  <c r="BK153" i="3"/>
  <c r="O153" i="3"/>
  <c r="AE153" i="3"/>
  <c r="AH160" i="3"/>
  <c r="AB166" i="3"/>
  <c r="AB165" i="3"/>
  <c r="AF165" i="3"/>
  <c r="AF166" i="3"/>
  <c r="AJ166" i="3"/>
  <c r="AJ165" i="3"/>
  <c r="AN165" i="3"/>
  <c r="AR165" i="3"/>
  <c r="AR166" i="3"/>
  <c r="AV165" i="3"/>
  <c r="AV166" i="3"/>
  <c r="AZ165" i="3"/>
  <c r="AZ166" i="3"/>
  <c r="L171" i="3"/>
  <c r="L159" i="3"/>
  <c r="P171" i="3"/>
  <c r="P159" i="3"/>
  <c r="T171" i="3"/>
  <c r="T159" i="3"/>
  <c r="X171" i="3"/>
  <c r="X159" i="3"/>
  <c r="AB171" i="3"/>
  <c r="AB159" i="3"/>
  <c r="AF171" i="3"/>
  <c r="AF159" i="3"/>
  <c r="AJ171" i="3"/>
  <c r="AJ159" i="3"/>
  <c r="AN171" i="3"/>
  <c r="AN159" i="3"/>
  <c r="AR171" i="3"/>
  <c r="AR159" i="3"/>
  <c r="AV171" i="3"/>
  <c r="AV159" i="3"/>
  <c r="AZ171" i="3"/>
  <c r="AZ159" i="3"/>
  <c r="BD171" i="3"/>
  <c r="BD159" i="3"/>
  <c r="BH171" i="3"/>
  <c r="BH159" i="3"/>
  <c r="BL171" i="3"/>
  <c r="BL159" i="3"/>
  <c r="N172" i="3"/>
  <c r="N174" i="3" s="1"/>
  <c r="N175" i="3" s="1"/>
  <c r="N160" i="3"/>
  <c r="V172" i="3"/>
  <c r="V160" i="3"/>
  <c r="AD172" i="3"/>
  <c r="AD160" i="3"/>
  <c r="AL172" i="3"/>
  <c r="AL160" i="3"/>
  <c r="AT172" i="3"/>
  <c r="AT160" i="3"/>
  <c r="BB172" i="3"/>
  <c r="BB160" i="3"/>
  <c r="BJ172" i="3"/>
  <c r="BJ160" i="3"/>
  <c r="L173" i="3"/>
  <c r="L161" i="3"/>
  <c r="P173" i="3"/>
  <c r="P161" i="3"/>
  <c r="T173" i="3"/>
  <c r="T161" i="3"/>
  <c r="X173" i="3"/>
  <c r="X161" i="3"/>
  <c r="AB173" i="3"/>
  <c r="AB161" i="3"/>
  <c r="AF173" i="3"/>
  <c r="AF161" i="3"/>
  <c r="AF153" i="3"/>
  <c r="AJ173" i="3"/>
  <c r="AJ161" i="3"/>
  <c r="AJ153" i="3"/>
  <c r="AN173" i="3"/>
  <c r="AN161" i="3"/>
  <c r="AN153" i="3"/>
  <c r="AR173" i="3"/>
  <c r="AR161" i="3"/>
  <c r="AR153" i="3"/>
  <c r="AV173" i="3"/>
  <c r="AV161" i="3"/>
  <c r="AV153" i="3"/>
  <c r="AZ173" i="3"/>
  <c r="AZ161" i="3"/>
  <c r="AZ153" i="3"/>
  <c r="BD173" i="3"/>
  <c r="BD161" i="3"/>
  <c r="BD153" i="3"/>
  <c r="BH173" i="3"/>
  <c r="BH161" i="3"/>
  <c r="BH153" i="3"/>
  <c r="BL173" i="3"/>
  <c r="BL161" i="3"/>
  <c r="BL153" i="3"/>
  <c r="P153" i="3"/>
  <c r="AA153" i="3"/>
  <c r="AP160" i="3"/>
  <c r="M171" i="3"/>
  <c r="M159" i="3"/>
  <c r="Q171" i="3"/>
  <c r="Q159" i="3"/>
  <c r="U171" i="3"/>
  <c r="U159" i="3"/>
  <c r="Y171" i="3"/>
  <c r="Y159" i="3"/>
  <c r="AC171" i="3"/>
  <c r="AC159" i="3"/>
  <c r="AG171" i="3"/>
  <c r="AG159" i="3"/>
  <c r="AK171" i="3"/>
  <c r="AK159" i="3"/>
  <c r="AO171" i="3"/>
  <c r="AO159" i="3"/>
  <c r="AS171" i="3"/>
  <c r="AS159" i="3"/>
  <c r="AW171" i="3"/>
  <c r="AW159" i="3"/>
  <c r="BA171" i="3"/>
  <c r="BA159" i="3"/>
  <c r="BE171" i="3"/>
  <c r="BE159" i="3"/>
  <c r="BI171" i="3"/>
  <c r="BI159" i="3"/>
  <c r="O149" i="3"/>
  <c r="S149" i="3"/>
  <c r="W149" i="3"/>
  <c r="AA149" i="3"/>
  <c r="AE149" i="3"/>
  <c r="AI149" i="3"/>
  <c r="AM149" i="3"/>
  <c r="AQ149" i="3"/>
  <c r="AU149" i="3"/>
  <c r="AY149" i="3"/>
  <c r="BC149" i="3"/>
  <c r="BG149" i="3"/>
  <c r="BK149" i="3"/>
  <c r="O172" i="3"/>
  <c r="O160" i="3"/>
  <c r="S172" i="3"/>
  <c r="S160" i="3"/>
  <c r="W172" i="3"/>
  <c r="W160" i="3"/>
  <c r="AA172" i="3"/>
  <c r="AA160" i="3"/>
  <c r="AE172" i="3"/>
  <c r="AE160" i="3"/>
  <c r="AI172" i="3"/>
  <c r="AI160" i="3"/>
  <c r="AM172" i="3"/>
  <c r="AM160" i="3"/>
  <c r="AQ172" i="3"/>
  <c r="AQ160" i="3"/>
  <c r="AU172" i="3"/>
  <c r="AU160" i="3"/>
  <c r="AY172" i="3"/>
  <c r="AY160" i="3"/>
  <c r="BC172" i="3"/>
  <c r="BC160" i="3"/>
  <c r="BG172" i="3"/>
  <c r="BG160" i="3"/>
  <c r="BK172" i="3"/>
  <c r="BK160" i="3"/>
  <c r="M151" i="3"/>
  <c r="Q151" i="3"/>
  <c r="U151" i="3"/>
  <c r="Y151" i="3"/>
  <c r="AC151" i="3"/>
  <c r="AG151" i="3"/>
  <c r="AK151" i="3"/>
  <c r="AO151" i="3"/>
  <c r="AS151" i="3"/>
  <c r="AW151" i="3"/>
  <c r="BA151" i="3"/>
  <c r="BE151" i="3"/>
  <c r="BI151" i="3"/>
  <c r="M173" i="3"/>
  <c r="M161" i="3"/>
  <c r="M153" i="3"/>
  <c r="Q173" i="3"/>
  <c r="Q153" i="3"/>
  <c r="Q161" i="3"/>
  <c r="U173" i="3"/>
  <c r="U161" i="3"/>
  <c r="U153" i="3"/>
  <c r="Y173" i="3"/>
  <c r="Y153" i="3"/>
  <c r="Y161" i="3"/>
  <c r="AC161" i="3"/>
  <c r="AC153" i="3"/>
  <c r="AC173" i="3"/>
  <c r="AG173" i="3"/>
  <c r="AG153" i="3"/>
  <c r="AG161" i="3"/>
  <c r="AK173" i="3"/>
  <c r="AK161" i="3"/>
  <c r="AK153" i="3"/>
  <c r="AO173" i="3"/>
  <c r="AO153" i="3"/>
  <c r="AO161" i="3"/>
  <c r="AS173" i="3"/>
  <c r="AS161" i="3"/>
  <c r="AS153" i="3"/>
  <c r="AW173" i="3"/>
  <c r="AW153" i="3"/>
  <c r="AW161" i="3"/>
  <c r="BA173" i="3"/>
  <c r="BA161" i="3"/>
  <c r="BA153" i="3"/>
  <c r="BE173" i="3"/>
  <c r="BE153" i="3"/>
  <c r="BE161" i="3"/>
  <c r="BI173" i="3"/>
  <c r="BI161" i="3"/>
  <c r="BI153" i="3"/>
  <c r="L153" i="3"/>
  <c r="W153" i="3"/>
  <c r="AB153" i="3"/>
  <c r="R160" i="3"/>
  <c r="AX160" i="3"/>
  <c r="K187" i="3"/>
  <c r="K182" i="3"/>
  <c r="AE165" i="3"/>
  <c r="AI165" i="3"/>
  <c r="AM165" i="3"/>
  <c r="AS165" i="3"/>
  <c r="BA165" i="3"/>
  <c r="AT165" i="3"/>
  <c r="K189" i="3"/>
  <c r="AQ165" i="3"/>
  <c r="AU165" i="3"/>
  <c r="AY165" i="3"/>
  <c r="AU166" i="3"/>
  <c r="K183" i="3"/>
  <c r="K185" i="3"/>
  <c r="K195" i="2"/>
  <c r="K196" i="2"/>
  <c r="K61" i="2"/>
  <c r="K68" i="2"/>
  <c r="K58" i="2"/>
  <c r="K67" i="2"/>
  <c r="K60" i="2"/>
  <c r="K66" i="2"/>
  <c r="K59" i="2"/>
  <c r="K64" i="2"/>
  <c r="AJ154" i="2"/>
  <c r="AJ165" i="2"/>
  <c r="BK147" i="2"/>
  <c r="BK164" i="2"/>
  <c r="BK165" i="2"/>
  <c r="BK166" i="2"/>
  <c r="BK163" i="2"/>
  <c r="BG147" i="2"/>
  <c r="BG164" i="2"/>
  <c r="BG165" i="2"/>
  <c r="BG166" i="2"/>
  <c r="BC147" i="2"/>
  <c r="BC163" i="2"/>
  <c r="BC164" i="2"/>
  <c r="BC165" i="2"/>
  <c r="BC166" i="2"/>
  <c r="AY147" i="2"/>
  <c r="AY164" i="2"/>
  <c r="AY165" i="2"/>
  <c r="AY166" i="2"/>
  <c r="AU147" i="2"/>
  <c r="AU164" i="2"/>
  <c r="AU165" i="2"/>
  <c r="AU166" i="2"/>
  <c r="AQ147" i="2"/>
  <c r="AQ164" i="2"/>
  <c r="AQ165" i="2"/>
  <c r="AQ166" i="2"/>
  <c r="AQ163" i="2"/>
  <c r="AM147" i="2"/>
  <c r="AM163" i="2"/>
  <c r="AM164" i="2"/>
  <c r="AM165" i="2"/>
  <c r="AM166" i="2"/>
  <c r="AI147" i="2"/>
  <c r="AI164" i="2"/>
  <c r="AI165" i="2"/>
  <c r="AI166" i="2"/>
  <c r="AE147" i="2"/>
  <c r="AE164" i="2"/>
  <c r="AE165" i="2"/>
  <c r="AE166" i="2"/>
  <c r="AE163" i="2"/>
  <c r="AA147" i="2"/>
  <c r="AA164" i="2"/>
  <c r="AA165" i="2"/>
  <c r="AA166" i="2"/>
  <c r="W147" i="2"/>
  <c r="W163" i="2"/>
  <c r="W165" i="2"/>
  <c r="W166" i="2"/>
  <c r="S147" i="2"/>
  <c r="S165" i="2"/>
  <c r="S166" i="2"/>
  <c r="S164" i="2"/>
  <c r="O147" i="2"/>
  <c r="O165" i="2"/>
  <c r="O166" i="2"/>
  <c r="K125" i="2"/>
  <c r="K124" i="2"/>
  <c r="P7" i="2"/>
  <c r="O145" i="2"/>
  <c r="L198" i="2"/>
  <c r="K192" i="2"/>
  <c r="K191" i="2"/>
  <c r="AR173" i="2"/>
  <c r="AB173" i="2"/>
  <c r="AW172" i="2"/>
  <c r="AG172" i="2"/>
  <c r="BI168" i="2"/>
  <c r="AS168" i="2"/>
  <c r="AO167" i="2"/>
  <c r="AW166" i="2"/>
  <c r="AJ166" i="2"/>
  <c r="BB165" i="2"/>
  <c r="AV165" i="2"/>
  <c r="AN165" i="2"/>
  <c r="AG165" i="2"/>
  <c r="Z165" i="2"/>
  <c r="R165" i="2"/>
  <c r="L165" i="2"/>
  <c r="BD164" i="2"/>
  <c r="AW164" i="2"/>
  <c r="BG163" i="2"/>
  <c r="AY163" i="2"/>
  <c r="AI163" i="2"/>
  <c r="AA163" i="2"/>
  <c r="S163" i="2"/>
  <c r="BK168" i="2"/>
  <c r="BK160" i="2"/>
  <c r="BG168" i="2"/>
  <c r="BC168" i="2"/>
  <c r="BC160" i="2"/>
  <c r="AY160" i="2"/>
  <c r="AY168" i="2"/>
  <c r="AU168" i="2"/>
  <c r="AQ168" i="2"/>
  <c r="AQ160" i="2"/>
  <c r="AM168" i="2"/>
  <c r="AI160" i="2"/>
  <c r="AI168" i="2"/>
  <c r="AE168" i="2"/>
  <c r="AE160" i="2"/>
  <c r="AA168" i="2"/>
  <c r="W168" i="2"/>
  <c r="W160" i="2"/>
  <c r="S160" i="2"/>
  <c r="S168" i="2"/>
  <c r="O168" i="2"/>
  <c r="AZ154" i="2"/>
  <c r="AF154" i="2"/>
  <c r="L154" i="2"/>
  <c r="BF152" i="2"/>
  <c r="BF164" i="2"/>
  <c r="AP152" i="2"/>
  <c r="AP164" i="2"/>
  <c r="Z152" i="2"/>
  <c r="Z164" i="2"/>
  <c r="K200" i="2"/>
  <c r="K193" i="2"/>
  <c r="K118" i="2"/>
  <c r="K123" i="2"/>
  <c r="K128" i="2"/>
  <c r="K132" i="2"/>
  <c r="K122" i="2"/>
  <c r="K131" i="2"/>
  <c r="K116" i="2"/>
  <c r="K117" i="2"/>
  <c r="K126" i="2"/>
  <c r="K127" i="2"/>
  <c r="K47" i="2"/>
  <c r="K39" i="2"/>
  <c r="K43" i="2"/>
  <c r="K46" i="2"/>
  <c r="K48" i="2"/>
  <c r="K42" i="2"/>
  <c r="K54" i="2"/>
  <c r="K35" i="2"/>
  <c r="K45" i="2"/>
  <c r="K36" i="2"/>
  <c r="K44" i="2"/>
  <c r="K55" i="2"/>
  <c r="K37" i="2"/>
  <c r="K38" i="2"/>
  <c r="K49" i="2"/>
  <c r="AY173" i="2"/>
  <c r="AU173" i="2"/>
  <c r="AQ173" i="2"/>
  <c r="AM173" i="2"/>
  <c r="AI173" i="2"/>
  <c r="AE173" i="2"/>
  <c r="BH165" i="2"/>
  <c r="X165" i="2"/>
  <c r="BD156" i="2"/>
  <c r="BD166" i="2"/>
  <c r="AN156" i="2"/>
  <c r="AN166" i="2"/>
  <c r="X156" i="2"/>
  <c r="X166" i="2"/>
  <c r="L156" i="2"/>
  <c r="AR154" i="2"/>
  <c r="BJ154" i="2"/>
  <c r="BJ165" i="2"/>
  <c r="AT154" i="2"/>
  <c r="AT165" i="2"/>
  <c r="AD154" i="2"/>
  <c r="AD165" i="2"/>
  <c r="N154" i="2"/>
  <c r="N165" i="2"/>
  <c r="BI147" i="2"/>
  <c r="BI166" i="2"/>
  <c r="BE147" i="2"/>
  <c r="BE163" i="2"/>
  <c r="BE165" i="2"/>
  <c r="BA147" i="2"/>
  <c r="BA164" i="2"/>
  <c r="AO147" i="2"/>
  <c r="AO165" i="2"/>
  <c r="AK147" i="2"/>
  <c r="AK163" i="2"/>
  <c r="AK164" i="2"/>
  <c r="AC147" i="2"/>
  <c r="AC166" i="2"/>
  <c r="Y163" i="2"/>
  <c r="Y165" i="2"/>
  <c r="Q147" i="2"/>
  <c r="Q164" i="2"/>
  <c r="M147" i="2"/>
  <c r="M164" i="2"/>
  <c r="M166" i="2"/>
  <c r="K202" i="2"/>
  <c r="K76" i="2"/>
  <c r="K72" i="2"/>
  <c r="K74" i="2"/>
  <c r="K79" i="2"/>
  <c r="K70" i="2"/>
  <c r="K84" i="2"/>
  <c r="K107" i="2"/>
  <c r="K91" i="2"/>
  <c r="K96" i="2"/>
  <c r="K103" i="2"/>
  <c r="K113" i="2"/>
  <c r="K82" i="2"/>
  <c r="K83" i="2"/>
  <c r="K71" i="2"/>
  <c r="K85" i="2"/>
  <c r="K86" i="2"/>
  <c r="K87" i="2"/>
  <c r="K88" i="2"/>
  <c r="K89" i="2"/>
  <c r="K90" i="2"/>
  <c r="K97" i="2"/>
  <c r="K98" i="2"/>
  <c r="K99" i="2"/>
  <c r="K100" i="2"/>
  <c r="K101" i="2"/>
  <c r="K102" i="2"/>
  <c r="K104" i="2"/>
  <c r="K106" i="2"/>
  <c r="K109" i="2"/>
  <c r="K110" i="2"/>
  <c r="K111" i="2"/>
  <c r="K112" i="2"/>
  <c r="K92" i="2"/>
  <c r="K95" i="2"/>
  <c r="AO172" i="2"/>
  <c r="BA168" i="2"/>
  <c r="AK168" i="2"/>
  <c r="U168" i="2"/>
  <c r="AW167" i="2"/>
  <c r="AG167" i="2"/>
  <c r="Q167" i="2"/>
  <c r="AZ166" i="2"/>
  <c r="AG166" i="2"/>
  <c r="T166" i="2"/>
  <c r="BF165" i="2"/>
  <c r="AX165" i="2"/>
  <c r="AK165" i="2"/>
  <c r="AC165" i="2"/>
  <c r="V165" i="2"/>
  <c r="P165" i="2"/>
  <c r="AS164" i="2"/>
  <c r="W164" i="2"/>
  <c r="AW163" i="2"/>
  <c r="AO163" i="2"/>
  <c r="AG163" i="2"/>
  <c r="Q163" i="2"/>
  <c r="X164" i="2"/>
  <c r="X152" i="2"/>
  <c r="T152" i="2"/>
  <c r="T164" i="2"/>
  <c r="L164" i="2"/>
  <c r="Y147" i="2"/>
  <c r="K137" i="2"/>
  <c r="K136" i="2"/>
  <c r="K135" i="2"/>
  <c r="K105" i="2"/>
  <c r="K94" i="2"/>
  <c r="BK158" i="2"/>
  <c r="BK167" i="2"/>
  <c r="BG167" i="2"/>
  <c r="BC167" i="2"/>
  <c r="AY167" i="2"/>
  <c r="AU158" i="2"/>
  <c r="AU167" i="2"/>
  <c r="AQ167" i="2"/>
  <c r="AM167" i="2"/>
  <c r="AI167" i="2"/>
  <c r="AE158" i="2"/>
  <c r="AE167" i="2"/>
  <c r="AA167" i="2"/>
  <c r="W167" i="2"/>
  <c r="S167" i="2"/>
  <c r="O158" i="2"/>
  <c r="O167" i="2"/>
  <c r="K114" i="2"/>
  <c r="K108" i="2"/>
  <c r="L160" i="2"/>
  <c r="BI150" i="2"/>
  <c r="BI163" i="2"/>
  <c r="AS150" i="2"/>
  <c r="AS163" i="2"/>
  <c r="AC150" i="2"/>
  <c r="AC163" i="2"/>
  <c r="M150" i="2"/>
  <c r="M163" i="2"/>
  <c r="K52" i="2"/>
  <c r="J22" i="2"/>
  <c r="J180" i="2" s="1"/>
  <c r="K26" i="2" s="1"/>
  <c r="K78" i="2"/>
  <c r="K50" i="2"/>
  <c r="AZ150" i="2"/>
  <c r="AZ163" i="2"/>
  <c r="AJ150" i="2"/>
  <c r="AJ163" i="2"/>
  <c r="T150" i="2"/>
  <c r="T163" i="2"/>
  <c r="K121" i="2"/>
  <c r="K57" i="2"/>
  <c r="K41" i="2"/>
  <c r="K33" i="2"/>
  <c r="K75" i="2"/>
  <c r="K138" i="2"/>
  <c r="K129" i="2"/>
  <c r="K53" i="2"/>
  <c r="K51" i="2"/>
  <c r="K65" i="2"/>
  <c r="K62" i="2"/>
  <c r="K34" i="2"/>
  <c r="K77" i="2"/>
  <c r="K73" i="2"/>
  <c r="K40" i="2"/>
  <c r="K17" i="1"/>
  <c r="N7" i="1"/>
  <c r="K10" i="1"/>
  <c r="J33" i="1"/>
  <c r="I53" i="1"/>
  <c r="I193" i="1" s="1"/>
  <c r="J61" i="1"/>
  <c r="J195" i="1" s="1"/>
  <c r="L193" i="1" s="1"/>
  <c r="K195" i="1" s="1"/>
  <c r="J81" i="1"/>
  <c r="J45" i="1"/>
  <c r="I54" i="1"/>
  <c r="I194" i="1" s="1"/>
  <c r="J179" i="1"/>
  <c r="K56" i="1" s="1"/>
  <c r="J187" i="1"/>
  <c r="I59" i="1"/>
  <c r="I190" i="1" s="1"/>
  <c r="I60" i="1"/>
  <c r="I191" i="1" s="1"/>
  <c r="I61" i="1"/>
  <c r="I195" i="1" s="1"/>
  <c r="I62" i="1"/>
  <c r="I196" i="1" s="1"/>
  <c r="J180" i="1"/>
  <c r="K76" i="1" s="1"/>
  <c r="J125" i="1"/>
  <c r="AB144" i="1"/>
  <c r="AF144" i="1"/>
  <c r="AJ144" i="1"/>
  <c r="AN144" i="1"/>
  <c r="AR144" i="1"/>
  <c r="AV144" i="1"/>
  <c r="AZ144" i="1"/>
  <c r="L160" i="1"/>
  <c r="P160" i="1"/>
  <c r="T160" i="1"/>
  <c r="X160" i="1"/>
  <c r="AB160" i="1"/>
  <c r="AF160" i="1"/>
  <c r="AJ160" i="1"/>
  <c r="AN160" i="1"/>
  <c r="AR160" i="1"/>
  <c r="AV160" i="1"/>
  <c r="AZ160" i="1"/>
  <c r="BD160" i="1"/>
  <c r="BH160" i="1"/>
  <c r="BL160" i="1"/>
  <c r="X147" i="1"/>
  <c r="AC147" i="1"/>
  <c r="AN147" i="1"/>
  <c r="AS147" i="1"/>
  <c r="BD147" i="1"/>
  <c r="L161" i="1"/>
  <c r="P161" i="1"/>
  <c r="T161" i="1"/>
  <c r="X161" i="1"/>
  <c r="AB161" i="1"/>
  <c r="AB149" i="1"/>
  <c r="AF161" i="1"/>
  <c r="AF149" i="1"/>
  <c r="AJ161" i="1"/>
  <c r="AJ149" i="1"/>
  <c r="AN161" i="1"/>
  <c r="AN149" i="1"/>
  <c r="AR161" i="1"/>
  <c r="AR149" i="1"/>
  <c r="AV161" i="1"/>
  <c r="AV149" i="1"/>
  <c r="AZ161" i="1"/>
  <c r="AZ149" i="1"/>
  <c r="BD161" i="1"/>
  <c r="BD149" i="1"/>
  <c r="BH161" i="1"/>
  <c r="BH149" i="1"/>
  <c r="BL161" i="1"/>
  <c r="BL149" i="1"/>
  <c r="L149" i="1"/>
  <c r="K132" i="1"/>
  <c r="K133" i="1"/>
  <c r="M160" i="1"/>
  <c r="Q160" i="1"/>
  <c r="U160" i="1"/>
  <c r="Y160" i="1"/>
  <c r="Y147" i="1"/>
  <c r="AO147" i="1"/>
  <c r="M161" i="1"/>
  <c r="M149" i="1"/>
  <c r="Q161" i="1"/>
  <c r="Q149" i="1"/>
  <c r="U161" i="1"/>
  <c r="U149" i="1"/>
  <c r="Y161" i="1"/>
  <c r="Y149" i="1"/>
  <c r="AC161" i="1"/>
  <c r="AC149" i="1"/>
  <c r="AG161" i="1"/>
  <c r="AG149" i="1"/>
  <c r="AK161" i="1"/>
  <c r="AK149" i="1"/>
  <c r="AO161" i="1"/>
  <c r="AO149" i="1"/>
  <c r="AS161" i="1"/>
  <c r="AS149" i="1"/>
  <c r="AW161" i="1"/>
  <c r="AW149" i="1"/>
  <c r="BA161" i="1"/>
  <c r="BA149" i="1"/>
  <c r="BE161" i="1"/>
  <c r="BE149" i="1"/>
  <c r="BI161" i="1"/>
  <c r="BI149" i="1"/>
  <c r="O162" i="1"/>
  <c r="O151" i="1"/>
  <c r="S162" i="1"/>
  <c r="S151" i="1"/>
  <c r="W162" i="1"/>
  <c r="W151" i="1"/>
  <c r="N160" i="1"/>
  <c r="R160" i="1"/>
  <c r="V160" i="1"/>
  <c r="Z160" i="1"/>
  <c r="AD160" i="1"/>
  <c r="AH160" i="1"/>
  <c r="AL160" i="1"/>
  <c r="AP160" i="1"/>
  <c r="AT160" i="1"/>
  <c r="AX160" i="1"/>
  <c r="BB160" i="1"/>
  <c r="BF160" i="1"/>
  <c r="BJ160" i="1"/>
  <c r="P147" i="1"/>
  <c r="U147" i="1"/>
  <c r="Z147" i="1"/>
  <c r="AK147" i="1"/>
  <c r="AP147" i="1"/>
  <c r="BA147" i="1"/>
  <c r="BF147" i="1"/>
  <c r="N161" i="1"/>
  <c r="R161" i="1"/>
  <c r="V161" i="1"/>
  <c r="Z161" i="1"/>
  <c r="AD161" i="1"/>
  <c r="AH161" i="1"/>
  <c r="AL161" i="1"/>
  <c r="AP161" i="1"/>
  <c r="AP149" i="1"/>
  <c r="AT161" i="1"/>
  <c r="AT149" i="1"/>
  <c r="AX161" i="1"/>
  <c r="AX149" i="1"/>
  <c r="BB161" i="1"/>
  <c r="BB149" i="1"/>
  <c r="BF161" i="1"/>
  <c r="BF149" i="1"/>
  <c r="BJ161" i="1"/>
  <c r="BJ149" i="1"/>
  <c r="T149" i="1"/>
  <c r="Z149" i="1"/>
  <c r="AH149" i="1"/>
  <c r="O160" i="1"/>
  <c r="O147" i="1"/>
  <c r="S160" i="1"/>
  <c r="S147" i="1"/>
  <c r="W160" i="1"/>
  <c r="W147" i="1"/>
  <c r="AA160" i="1"/>
  <c r="AA147" i="1"/>
  <c r="AE160" i="1"/>
  <c r="AE147" i="1"/>
  <c r="AI160" i="1"/>
  <c r="AI147" i="1"/>
  <c r="AM160" i="1"/>
  <c r="AM147" i="1"/>
  <c r="AQ160" i="1"/>
  <c r="AQ147" i="1"/>
  <c r="AU160" i="1"/>
  <c r="AU147" i="1"/>
  <c r="AY160" i="1"/>
  <c r="AY147" i="1"/>
  <c r="BC160" i="1"/>
  <c r="BC147" i="1"/>
  <c r="BG160" i="1"/>
  <c r="BG147" i="1"/>
  <c r="BK160" i="1"/>
  <c r="BK147" i="1"/>
  <c r="L147" i="1"/>
  <c r="Q147" i="1"/>
  <c r="V147" i="1"/>
  <c r="AB147" i="1"/>
  <c r="AG147" i="1"/>
  <c r="AL147" i="1"/>
  <c r="AR147" i="1"/>
  <c r="AW147" i="1"/>
  <c r="BB147" i="1"/>
  <c r="BH147" i="1"/>
  <c r="P149" i="1"/>
  <c r="V149" i="1"/>
  <c r="BI160" i="1"/>
  <c r="O161" i="1"/>
  <c r="S161" i="1"/>
  <c r="W161" i="1"/>
  <c r="AA161" i="1"/>
  <c r="AE161" i="1"/>
  <c r="AI161" i="1"/>
  <c r="AM161" i="1"/>
  <c r="AQ161" i="1"/>
  <c r="AU161" i="1"/>
  <c r="AY161" i="1"/>
  <c r="BC161" i="1"/>
  <c r="BG161" i="1"/>
  <c r="BK161" i="1"/>
  <c r="M162" i="1"/>
  <c r="Q162" i="1"/>
  <c r="U162" i="1"/>
  <c r="Y162" i="1"/>
  <c r="AC162" i="1"/>
  <c r="AG162" i="1"/>
  <c r="AK162" i="1"/>
  <c r="AO162" i="1"/>
  <c r="AS162" i="1"/>
  <c r="AW162" i="1"/>
  <c r="BA162" i="1"/>
  <c r="BE162" i="1"/>
  <c r="BI162" i="1"/>
  <c r="O163" i="1"/>
  <c r="S163" i="1"/>
  <c r="W163" i="1"/>
  <c r="AA163" i="1"/>
  <c r="AE163" i="1"/>
  <c r="AI163" i="1"/>
  <c r="AM163" i="1"/>
  <c r="AQ163" i="1"/>
  <c r="AU163" i="1"/>
  <c r="AY163" i="1"/>
  <c r="BC163" i="1"/>
  <c r="BG163" i="1"/>
  <c r="BK163" i="1"/>
  <c r="AA153" i="1"/>
  <c r="AQ153" i="1"/>
  <c r="BG153" i="1"/>
  <c r="N162" i="1"/>
  <c r="R162" i="1"/>
  <c r="V162" i="1"/>
  <c r="Z162" i="1"/>
  <c r="AD162" i="1"/>
  <c r="AH162" i="1"/>
  <c r="AL162" i="1"/>
  <c r="AP162" i="1"/>
  <c r="AT162" i="1"/>
  <c r="AX162" i="1"/>
  <c r="BB162" i="1"/>
  <c r="BF162" i="1"/>
  <c r="BJ162" i="1"/>
  <c r="L163" i="1"/>
  <c r="P163" i="1"/>
  <c r="T163" i="1"/>
  <c r="X163" i="1"/>
  <c r="AB163" i="1"/>
  <c r="AF163" i="1"/>
  <c r="AJ163" i="1"/>
  <c r="AN163" i="1"/>
  <c r="AR163" i="1"/>
  <c r="L153" i="1"/>
  <c r="AB153" i="1"/>
  <c r="O164" i="1"/>
  <c r="O155" i="1"/>
  <c r="S164" i="1"/>
  <c r="S155" i="1"/>
  <c r="W164" i="1"/>
  <c r="W155" i="1"/>
  <c r="AA164" i="1"/>
  <c r="AA155" i="1"/>
  <c r="AE164" i="1"/>
  <c r="AE155" i="1"/>
  <c r="AI164" i="1"/>
  <c r="AI155" i="1"/>
  <c r="AM164" i="1"/>
  <c r="AM155" i="1"/>
  <c r="AQ164" i="1"/>
  <c r="AQ155" i="1"/>
  <c r="AU164" i="1"/>
  <c r="AU155" i="1"/>
  <c r="AY164" i="1"/>
  <c r="AY155" i="1"/>
  <c r="BC164" i="1"/>
  <c r="BC155" i="1"/>
  <c r="BG164" i="1"/>
  <c r="BG155" i="1"/>
  <c r="BK164" i="1"/>
  <c r="BK155" i="1"/>
  <c r="AA162" i="1"/>
  <c r="AE162" i="1"/>
  <c r="AI162" i="1"/>
  <c r="AM162" i="1"/>
  <c r="AQ162" i="1"/>
  <c r="AU162" i="1"/>
  <c r="AY162" i="1"/>
  <c r="BC162" i="1"/>
  <c r="BG162" i="1"/>
  <c r="BK162" i="1"/>
  <c r="M163" i="1"/>
  <c r="Q163" i="1"/>
  <c r="U163" i="1"/>
  <c r="Y163" i="1"/>
  <c r="AC163" i="1"/>
  <c r="AG163" i="1"/>
  <c r="AK163" i="1"/>
  <c r="AO163" i="1"/>
  <c r="AS163" i="1"/>
  <c r="AW163" i="1"/>
  <c r="BA163" i="1"/>
  <c r="BE163" i="1"/>
  <c r="BI163" i="1"/>
  <c r="M153" i="1"/>
  <c r="X153" i="1"/>
  <c r="AC153" i="1"/>
  <c r="AN153" i="1"/>
  <c r="AS153" i="1"/>
  <c r="BI153" i="1"/>
  <c r="L164" i="1"/>
  <c r="L155" i="1"/>
  <c r="P164" i="1"/>
  <c r="P155" i="1"/>
  <c r="T164" i="1"/>
  <c r="T155" i="1"/>
  <c r="X164" i="1"/>
  <c r="X155" i="1"/>
  <c r="AB164" i="1"/>
  <c r="AB155" i="1"/>
  <c r="AF164" i="1"/>
  <c r="AF155" i="1"/>
  <c r="AJ164" i="1"/>
  <c r="AJ155" i="1"/>
  <c r="AN164" i="1"/>
  <c r="AN155" i="1"/>
  <c r="AR164" i="1"/>
  <c r="AR155" i="1"/>
  <c r="AV164" i="1"/>
  <c r="AV155" i="1"/>
  <c r="AZ164" i="1"/>
  <c r="AZ155" i="1"/>
  <c r="BD164" i="1"/>
  <c r="BD155" i="1"/>
  <c r="BH164" i="1"/>
  <c r="BH155" i="1"/>
  <c r="BL164" i="1"/>
  <c r="L162" i="1"/>
  <c r="P162" i="1"/>
  <c r="T162" i="1"/>
  <c r="X162" i="1"/>
  <c r="AB162" i="1"/>
  <c r="AF162" i="1"/>
  <c r="AJ162" i="1"/>
  <c r="AN162" i="1"/>
  <c r="AR162" i="1"/>
  <c r="AV162" i="1"/>
  <c r="AZ162" i="1"/>
  <c r="BD162" i="1"/>
  <c r="BH162" i="1"/>
  <c r="BL162" i="1"/>
  <c r="N151" i="1"/>
  <c r="R151" i="1"/>
  <c r="V151" i="1"/>
  <c r="Z151" i="1"/>
  <c r="AD151" i="1"/>
  <c r="AH151" i="1"/>
  <c r="AL151" i="1"/>
  <c r="AP151" i="1"/>
  <c r="AT151" i="1"/>
  <c r="AX151" i="1"/>
  <c r="BB151" i="1"/>
  <c r="BF151" i="1"/>
  <c r="BJ151" i="1"/>
  <c r="N163" i="1"/>
  <c r="N153" i="1"/>
  <c r="R163" i="1"/>
  <c r="R153" i="1"/>
  <c r="V163" i="1"/>
  <c r="V153" i="1"/>
  <c r="Z163" i="1"/>
  <c r="Z153" i="1"/>
  <c r="AD163" i="1"/>
  <c r="AD153" i="1"/>
  <c r="AH163" i="1"/>
  <c r="AH153" i="1"/>
  <c r="AL163" i="1"/>
  <c r="AL153" i="1"/>
  <c r="AP163" i="1"/>
  <c r="AP153" i="1"/>
  <c r="AT163" i="1"/>
  <c r="AT153" i="1"/>
  <c r="AX163" i="1"/>
  <c r="AX153" i="1"/>
  <c r="BB163" i="1"/>
  <c r="BB153" i="1"/>
  <c r="BF163" i="1"/>
  <c r="BF153" i="1"/>
  <c r="BJ163" i="1"/>
  <c r="BJ153" i="1"/>
  <c r="T153" i="1"/>
  <c r="Y153" i="1"/>
  <c r="AJ153" i="1"/>
  <c r="AO153" i="1"/>
  <c r="BE153" i="1"/>
  <c r="M164" i="1"/>
  <c r="M155" i="1"/>
  <c r="Q164" i="1"/>
  <c r="Q155" i="1"/>
  <c r="U164" i="1"/>
  <c r="U155" i="1"/>
  <c r="Y164" i="1"/>
  <c r="Y155" i="1"/>
  <c r="AC164" i="1"/>
  <c r="AC155" i="1"/>
  <c r="AG164" i="1"/>
  <c r="AG155" i="1"/>
  <c r="AK164" i="1"/>
  <c r="AK155" i="1"/>
  <c r="AO164" i="1"/>
  <c r="AO155" i="1"/>
  <c r="AS164" i="1"/>
  <c r="AS155" i="1"/>
  <c r="AW164" i="1"/>
  <c r="AW155" i="1"/>
  <c r="BA164" i="1"/>
  <c r="BA155" i="1"/>
  <c r="BE164" i="1"/>
  <c r="BE155" i="1"/>
  <c r="BI164" i="1"/>
  <c r="BI155" i="1"/>
  <c r="AV163" i="1"/>
  <c r="AZ163" i="1"/>
  <c r="BD163" i="1"/>
  <c r="BH163" i="1"/>
  <c r="BL163" i="1"/>
  <c r="N164" i="1"/>
  <c r="R164" i="1"/>
  <c r="V164" i="1"/>
  <c r="Z164" i="1"/>
  <c r="AD164" i="1"/>
  <c r="AH164" i="1"/>
  <c r="AL164" i="1"/>
  <c r="AP164" i="1"/>
  <c r="AT164" i="1"/>
  <c r="AX164" i="1"/>
  <c r="BB164" i="1"/>
  <c r="BF164" i="1"/>
  <c r="BJ164" i="1"/>
  <c r="Z155" i="1"/>
  <c r="AP155" i="1"/>
  <c r="BF155" i="1"/>
  <c r="BL155" i="1"/>
  <c r="N165" i="1"/>
  <c r="R165" i="1"/>
  <c r="V165" i="1"/>
  <c r="Z165" i="1"/>
  <c r="AD165" i="1"/>
  <c r="AH165" i="1"/>
  <c r="AL165" i="1"/>
  <c r="AP165" i="1"/>
  <c r="AT165" i="1"/>
  <c r="AX165" i="1"/>
  <c r="BB165" i="1"/>
  <c r="BF165" i="1"/>
  <c r="BJ165" i="1"/>
  <c r="Z157" i="1"/>
  <c r="AP157" i="1"/>
  <c r="BF157" i="1"/>
  <c r="O165" i="1"/>
  <c r="O157" i="1"/>
  <c r="S165" i="1"/>
  <c r="S157" i="1"/>
  <c r="W165" i="1"/>
  <c r="W157" i="1"/>
  <c r="AA165" i="1"/>
  <c r="AA157" i="1"/>
  <c r="AE165" i="1"/>
  <c r="AE157" i="1"/>
  <c r="AI165" i="1"/>
  <c r="AI157" i="1"/>
  <c r="AM165" i="1"/>
  <c r="AM157" i="1"/>
  <c r="AQ165" i="1"/>
  <c r="AQ157" i="1"/>
  <c r="AU165" i="1"/>
  <c r="AU157" i="1"/>
  <c r="AY165" i="1"/>
  <c r="AY157" i="1"/>
  <c r="BC165" i="1"/>
  <c r="BC157" i="1"/>
  <c r="BG165" i="1"/>
  <c r="BG157" i="1"/>
  <c r="BK165" i="1"/>
  <c r="BK157" i="1"/>
  <c r="V157" i="1"/>
  <c r="AL157" i="1"/>
  <c r="BB157" i="1"/>
  <c r="L165" i="1"/>
  <c r="P165" i="1"/>
  <c r="T165" i="1"/>
  <c r="X165" i="1"/>
  <c r="AB165" i="1"/>
  <c r="AF165" i="1"/>
  <c r="AJ165" i="1"/>
  <c r="AN165" i="1"/>
  <c r="AR165" i="1"/>
  <c r="AV165" i="1"/>
  <c r="AZ165" i="1"/>
  <c r="BD165" i="1"/>
  <c r="BH165" i="1"/>
  <c r="BL165" i="1"/>
  <c r="R157" i="1"/>
  <c r="X157" i="1"/>
  <c r="AH157" i="1"/>
  <c r="AN157" i="1"/>
  <c r="AX157" i="1"/>
  <c r="BD157" i="1"/>
  <c r="M165" i="1"/>
  <c r="Q165" i="1"/>
  <c r="U165" i="1"/>
  <c r="Y165" i="1"/>
  <c r="AC165" i="1"/>
  <c r="AG165" i="1"/>
  <c r="AK165" i="1"/>
  <c r="AO165" i="1"/>
  <c r="AS165" i="1"/>
  <c r="AW165" i="1"/>
  <c r="BA165" i="1"/>
  <c r="BE165" i="1"/>
  <c r="BI165" i="1"/>
  <c r="K194" i="1"/>
  <c r="K196" i="1"/>
  <c r="AD169" i="1"/>
  <c r="AD170" i="1"/>
  <c r="AH169" i="1"/>
  <c r="AH170" i="1"/>
  <c r="AL169" i="1"/>
  <c r="AL170" i="1"/>
  <c r="AP169" i="1"/>
  <c r="AT169" i="1"/>
  <c r="AX169" i="1"/>
  <c r="K193" i="1"/>
  <c r="AC169" i="1"/>
  <c r="AG169" i="1"/>
  <c r="AK169" i="1"/>
  <c r="AO169" i="1"/>
  <c r="AS169" i="1"/>
  <c r="AW169" i="1"/>
  <c r="BA169" i="1"/>
  <c r="AE169" i="1"/>
  <c r="AI169" i="1"/>
  <c r="AM169" i="1"/>
  <c r="AQ169" i="1"/>
  <c r="AU169" i="1"/>
  <c r="AY169" i="1"/>
  <c r="AC170" i="1"/>
  <c r="AG170" i="1"/>
  <c r="AK170" i="1"/>
  <c r="AO170" i="1"/>
  <c r="AS170" i="1"/>
  <c r="AW170" i="1"/>
  <c r="BA170" i="1"/>
  <c r="AP170" i="1"/>
  <c r="AT170" i="1"/>
  <c r="AX170" i="1"/>
  <c r="K9" i="2" l="1"/>
  <c r="K16" i="2"/>
  <c r="K81" i="1"/>
  <c r="K11" i="1"/>
  <c r="K8" i="1"/>
  <c r="K22" i="1"/>
  <c r="J178" i="1"/>
  <c r="K46" i="1" s="1"/>
  <c r="V174" i="3"/>
  <c r="V175" i="3" s="1"/>
  <c r="BI174" i="3"/>
  <c r="BI175" i="3" s="1"/>
  <c r="AS174" i="3"/>
  <c r="AS175" i="3" s="1"/>
  <c r="K188" i="3"/>
  <c r="L174" i="3"/>
  <c r="L175" i="3" s="1"/>
  <c r="BL174" i="3"/>
  <c r="BL175" i="3" s="1"/>
  <c r="AV174" i="3"/>
  <c r="AV175" i="3" s="1"/>
  <c r="AF174" i="3"/>
  <c r="AF175" i="3" s="1"/>
  <c r="P174" i="3"/>
  <c r="P175" i="3" s="1"/>
  <c r="K49" i="3"/>
  <c r="K100" i="3"/>
  <c r="K98" i="3"/>
  <c r="AT174" i="3"/>
  <c r="AT175" i="3" s="1"/>
  <c r="K184" i="3"/>
  <c r="K105" i="3"/>
  <c r="J173" i="3"/>
  <c r="K72" i="3"/>
  <c r="K94" i="3"/>
  <c r="J154" i="4"/>
  <c r="K71" i="4" s="1"/>
  <c r="O7" i="4"/>
  <c r="N116" i="4"/>
  <c r="K75" i="4"/>
  <c r="K57" i="4"/>
  <c r="K86" i="4"/>
  <c r="K74" i="4"/>
  <c r="K61" i="4"/>
  <c r="K83" i="4"/>
  <c r="K79" i="4"/>
  <c r="K67" i="4"/>
  <c r="K89" i="4"/>
  <c r="K80" i="4"/>
  <c r="K87" i="4"/>
  <c r="K68" i="4"/>
  <c r="K69" i="4"/>
  <c r="K18" i="4"/>
  <c r="K8" i="4"/>
  <c r="K17" i="4"/>
  <c r="K20" i="4"/>
  <c r="K19" i="4"/>
  <c r="K13" i="4"/>
  <c r="K21" i="4"/>
  <c r="K15" i="4"/>
  <c r="K14" i="4"/>
  <c r="K22" i="4"/>
  <c r="K16" i="4"/>
  <c r="K10" i="4"/>
  <c r="K12" i="4"/>
  <c r="K11" i="4"/>
  <c r="K81" i="4"/>
  <c r="K33" i="4"/>
  <c r="K29" i="4"/>
  <c r="K27" i="4"/>
  <c r="K26" i="4"/>
  <c r="K25" i="4"/>
  <c r="K35" i="4"/>
  <c r="K34" i="4"/>
  <c r="K30" i="4"/>
  <c r="K41" i="4"/>
  <c r="K39" i="4"/>
  <c r="K38" i="4"/>
  <c r="K36" i="4"/>
  <c r="K32" i="4"/>
  <c r="K28" i="4"/>
  <c r="AE152" i="4"/>
  <c r="AE153" i="4" s="1"/>
  <c r="K169" i="4"/>
  <c r="AK152" i="4"/>
  <c r="AK153" i="4" s="1"/>
  <c r="AC152" i="4"/>
  <c r="AC153" i="4" s="1"/>
  <c r="U152" i="4"/>
  <c r="U153" i="4" s="1"/>
  <c r="M152" i="4"/>
  <c r="M153" i="4" s="1"/>
  <c r="AF152" i="4"/>
  <c r="AF153" i="4" s="1"/>
  <c r="X152" i="4"/>
  <c r="X153" i="4" s="1"/>
  <c r="P152" i="4"/>
  <c r="P153" i="4" s="1"/>
  <c r="S152" i="4"/>
  <c r="S153" i="4" s="1"/>
  <c r="AH152" i="4"/>
  <c r="AH153" i="4" s="1"/>
  <c r="R152" i="4"/>
  <c r="R153" i="4" s="1"/>
  <c r="K94" i="4"/>
  <c r="K99" i="4"/>
  <c r="K93" i="4"/>
  <c r="K97" i="4"/>
  <c r="K103" i="4"/>
  <c r="K91" i="4"/>
  <c r="K92" i="4"/>
  <c r="J153" i="4"/>
  <c r="K101" i="4"/>
  <c r="N152" i="4"/>
  <c r="N153" i="4" s="1"/>
  <c r="L160" i="4"/>
  <c r="K160" i="4"/>
  <c r="AG152" i="4"/>
  <c r="AG153" i="4" s="1"/>
  <c r="T152" i="4"/>
  <c r="T153" i="4" s="1"/>
  <c r="AI152" i="4"/>
  <c r="AI153" i="4" s="1"/>
  <c r="V152" i="4"/>
  <c r="V153" i="4" s="1"/>
  <c r="K95" i="4"/>
  <c r="K37" i="4"/>
  <c r="AD152" i="4"/>
  <c r="AD153" i="4" s="1"/>
  <c r="K108" i="4"/>
  <c r="K106" i="4"/>
  <c r="K105" i="4"/>
  <c r="K171" i="4"/>
  <c r="Y152" i="4"/>
  <c r="Y153" i="4" s="1"/>
  <c r="Q152" i="4"/>
  <c r="Q153" i="4" s="1"/>
  <c r="AJ152" i="4"/>
  <c r="AJ153" i="4" s="1"/>
  <c r="AB152" i="4"/>
  <c r="AB153" i="4" s="1"/>
  <c r="L152" i="4"/>
  <c r="L153" i="4" s="1"/>
  <c r="W152" i="4"/>
  <c r="W153" i="4" s="1"/>
  <c r="O152" i="4"/>
  <c r="O153" i="4" s="1"/>
  <c r="Z152" i="4"/>
  <c r="Z153" i="4" s="1"/>
  <c r="K96" i="4"/>
  <c r="K11" i="3"/>
  <c r="K27" i="3"/>
  <c r="K24" i="3"/>
  <c r="K22" i="3"/>
  <c r="K21" i="3"/>
  <c r="K15" i="3"/>
  <c r="K12" i="3"/>
  <c r="K9" i="3"/>
  <c r="K25" i="3"/>
  <c r="K16" i="3"/>
  <c r="K13" i="3"/>
  <c r="K17" i="3"/>
  <c r="K8" i="3"/>
  <c r="K23" i="3"/>
  <c r="K14" i="3"/>
  <c r="K26" i="3"/>
  <c r="K44" i="3"/>
  <c r="K41" i="3"/>
  <c r="K40" i="3"/>
  <c r="K39" i="3"/>
  <c r="K31" i="3"/>
  <c r="K48" i="3"/>
  <c r="K45" i="3"/>
  <c r="K32" i="3"/>
  <c r="K37" i="3"/>
  <c r="K46" i="3"/>
  <c r="K33" i="3"/>
  <c r="K35" i="3"/>
  <c r="K62" i="3"/>
  <c r="K60" i="3"/>
  <c r="K52" i="3"/>
  <c r="K53" i="3"/>
  <c r="K57" i="3"/>
  <c r="K56" i="3"/>
  <c r="K55" i="3"/>
  <c r="K34" i="3"/>
  <c r="BK174" i="3"/>
  <c r="BK175" i="3" s="1"/>
  <c r="BC174" i="3"/>
  <c r="BC175" i="3" s="1"/>
  <c r="AU174" i="3"/>
  <c r="AU175" i="3" s="1"/>
  <c r="AM174" i="3"/>
  <c r="AM175" i="3" s="1"/>
  <c r="AE174" i="3"/>
  <c r="AE175" i="3" s="1"/>
  <c r="W174" i="3"/>
  <c r="W175" i="3" s="1"/>
  <c r="O174" i="3"/>
  <c r="O175" i="3" s="1"/>
  <c r="AL174" i="3"/>
  <c r="AL175" i="3" s="1"/>
  <c r="BA174" i="3"/>
  <c r="BA175" i="3" s="1"/>
  <c r="AK174" i="3"/>
  <c r="AK175" i="3" s="1"/>
  <c r="AC174" i="3"/>
  <c r="AC175" i="3" s="1"/>
  <c r="U174" i="3"/>
  <c r="U175" i="3" s="1"/>
  <c r="M174" i="3"/>
  <c r="M175" i="3" s="1"/>
  <c r="K59" i="3"/>
  <c r="AZ174" i="3"/>
  <c r="AZ175" i="3" s="1"/>
  <c r="AJ174" i="3"/>
  <c r="AJ175" i="3" s="1"/>
  <c r="T174" i="3"/>
  <c r="T175" i="3" s="1"/>
  <c r="K119" i="3"/>
  <c r="K117" i="3"/>
  <c r="K122" i="3"/>
  <c r="K121" i="3"/>
  <c r="K112" i="3"/>
  <c r="K111" i="3"/>
  <c r="K110" i="3"/>
  <c r="K113" i="3"/>
  <c r="K116" i="3"/>
  <c r="K97" i="3"/>
  <c r="K69" i="3"/>
  <c r="K95" i="3"/>
  <c r="K129" i="3"/>
  <c r="K78" i="3"/>
  <c r="AX174" i="3"/>
  <c r="AX175" i="3" s="1"/>
  <c r="BB174" i="3"/>
  <c r="BB175" i="3" s="1"/>
  <c r="Z174" i="3"/>
  <c r="Z175" i="3" s="1"/>
  <c r="R174" i="3"/>
  <c r="R175" i="3" s="1"/>
  <c r="BD174" i="3"/>
  <c r="BD175" i="3" s="1"/>
  <c r="AN174" i="3"/>
  <c r="AN175" i="3" s="1"/>
  <c r="X174" i="3"/>
  <c r="X175" i="3" s="1"/>
  <c r="L191" i="3"/>
  <c r="K91" i="3"/>
  <c r="K131" i="3"/>
  <c r="K118" i="3"/>
  <c r="O138" i="3"/>
  <c r="P7" i="3"/>
  <c r="K18" i="3"/>
  <c r="BG174" i="3"/>
  <c r="BG175" i="3" s="1"/>
  <c r="AY174" i="3"/>
  <c r="AY175" i="3" s="1"/>
  <c r="AQ174" i="3"/>
  <c r="AQ175" i="3" s="1"/>
  <c r="AI174" i="3"/>
  <c r="AI175" i="3" s="1"/>
  <c r="AA174" i="3"/>
  <c r="AA175" i="3" s="1"/>
  <c r="S174" i="3"/>
  <c r="S175" i="3" s="1"/>
  <c r="AP174" i="3"/>
  <c r="AP175" i="3" s="1"/>
  <c r="AH174" i="3"/>
  <c r="AH175" i="3" s="1"/>
  <c r="BE174" i="3"/>
  <c r="BE175" i="3" s="1"/>
  <c r="AW174" i="3"/>
  <c r="AW175" i="3" s="1"/>
  <c r="AO174" i="3"/>
  <c r="AO175" i="3" s="1"/>
  <c r="AG174" i="3"/>
  <c r="AG175" i="3" s="1"/>
  <c r="Y174" i="3"/>
  <c r="Y175" i="3" s="1"/>
  <c r="Q174" i="3"/>
  <c r="Q175" i="3" s="1"/>
  <c r="K64" i="3"/>
  <c r="K107" i="3"/>
  <c r="K102" i="3"/>
  <c r="K93" i="3"/>
  <c r="K83" i="3"/>
  <c r="K77" i="3"/>
  <c r="K85" i="3"/>
  <c r="K84" i="3"/>
  <c r="K104" i="3"/>
  <c r="K86" i="3"/>
  <c r="K81" i="3"/>
  <c r="K101" i="3"/>
  <c r="K82" i="3"/>
  <c r="K76" i="3"/>
  <c r="K75" i="3"/>
  <c r="K74" i="3"/>
  <c r="K73" i="3"/>
  <c r="K71" i="3"/>
  <c r="K70" i="3"/>
  <c r="K68" i="3"/>
  <c r="K67" i="3"/>
  <c r="K89" i="3"/>
  <c r="K88" i="3"/>
  <c r="BH174" i="3"/>
  <c r="BH175" i="3" s="1"/>
  <c r="AR174" i="3"/>
  <c r="AR175" i="3" s="1"/>
  <c r="AB174" i="3"/>
  <c r="AB175" i="3" s="1"/>
  <c r="K87" i="3"/>
  <c r="K42" i="3"/>
  <c r="K115" i="3"/>
  <c r="K79" i="3"/>
  <c r="K54" i="3"/>
  <c r="K66" i="3"/>
  <c r="K36" i="3"/>
  <c r="Q7" i="2"/>
  <c r="P145" i="2"/>
  <c r="K14" i="2"/>
  <c r="K25" i="2"/>
  <c r="K13" i="2"/>
  <c r="K24" i="2"/>
  <c r="K31" i="2"/>
  <c r="K12" i="2"/>
  <c r="K21" i="2"/>
  <c r="K15" i="2"/>
  <c r="K27" i="2"/>
  <c r="K29" i="2"/>
  <c r="K10" i="2"/>
  <c r="K19" i="2"/>
  <c r="K20" i="2"/>
  <c r="K23" i="2"/>
  <c r="K30" i="2"/>
  <c r="K28" i="2"/>
  <c r="K11" i="2"/>
  <c r="K18" i="2"/>
  <c r="K199" i="2"/>
  <c r="K198" i="2"/>
  <c r="K8" i="2"/>
  <c r="K201" i="2"/>
  <c r="K92" i="1"/>
  <c r="K39" i="1"/>
  <c r="K55" i="1"/>
  <c r="K108" i="1"/>
  <c r="K103" i="1"/>
  <c r="K95" i="1"/>
  <c r="K84" i="1"/>
  <c r="K74" i="1"/>
  <c r="K85" i="1"/>
  <c r="K75" i="1"/>
  <c r="K68" i="1"/>
  <c r="K101" i="1"/>
  <c r="K100" i="1"/>
  <c r="K99" i="1"/>
  <c r="K93" i="1"/>
  <c r="K90" i="1"/>
  <c r="K89" i="1"/>
  <c r="K88" i="1"/>
  <c r="K87" i="1"/>
  <c r="K86" i="1"/>
  <c r="K79" i="1"/>
  <c r="K78" i="1"/>
  <c r="K72" i="1"/>
  <c r="K71" i="1"/>
  <c r="K70" i="1"/>
  <c r="K69" i="1"/>
  <c r="K111" i="1"/>
  <c r="K105" i="1"/>
  <c r="K94" i="1"/>
  <c r="K80" i="1"/>
  <c r="K73" i="1"/>
  <c r="K41" i="1"/>
  <c r="K110" i="1"/>
  <c r="K96" i="1"/>
  <c r="K67" i="1"/>
  <c r="L189" i="1"/>
  <c r="K51" i="1"/>
  <c r="K31" i="1"/>
  <c r="K48" i="1"/>
  <c r="K47" i="1"/>
  <c r="K49" i="1"/>
  <c r="K44" i="1"/>
  <c r="K37" i="1"/>
  <c r="K50" i="1"/>
  <c r="K38" i="1"/>
  <c r="K34" i="1"/>
  <c r="K29" i="1"/>
  <c r="J181" i="1"/>
  <c r="K61" i="1"/>
  <c r="K106" i="1"/>
  <c r="K35" i="1"/>
  <c r="K82" i="1"/>
  <c r="K30" i="1"/>
  <c r="K91" i="1"/>
  <c r="K65" i="1"/>
  <c r="K109" i="1"/>
  <c r="K63" i="1"/>
  <c r="K62" i="1"/>
  <c r="K59" i="1"/>
  <c r="K53" i="1"/>
  <c r="K60" i="1"/>
  <c r="K54" i="1"/>
  <c r="N142" i="1"/>
  <c r="O7" i="1"/>
  <c r="K98" i="1"/>
  <c r="K40" i="1"/>
  <c r="K107" i="1"/>
  <c r="K32" i="1" l="1"/>
  <c r="K45" i="1"/>
  <c r="K33" i="1"/>
  <c r="K56" i="4"/>
  <c r="K76" i="4"/>
  <c r="K85" i="4"/>
  <c r="K65" i="4"/>
  <c r="K60" i="4"/>
  <c r="K88" i="4"/>
  <c r="K59" i="4"/>
  <c r="K84" i="4"/>
  <c r="K78" i="4"/>
  <c r="K64" i="4"/>
  <c r="K62" i="4"/>
  <c r="K63" i="4"/>
  <c r="K82" i="4"/>
  <c r="K77" i="4"/>
  <c r="K55" i="4"/>
  <c r="P7" i="4"/>
  <c r="O116" i="4"/>
  <c r="K51" i="4"/>
  <c r="K48" i="4"/>
  <c r="K46" i="4"/>
  <c r="K52" i="4"/>
  <c r="K45" i="4"/>
  <c r="K53" i="4"/>
  <c r="K43" i="4"/>
  <c r="K44" i="4"/>
  <c r="K49" i="4"/>
  <c r="K165" i="4"/>
  <c r="K161" i="4"/>
  <c r="K164" i="4"/>
  <c r="K166" i="4"/>
  <c r="K162" i="4"/>
  <c r="P138" i="3"/>
  <c r="Q7" i="3"/>
  <c r="K194" i="3"/>
  <c r="K191" i="3"/>
  <c r="K192" i="3"/>
  <c r="R7" i="2"/>
  <c r="Q145" i="2"/>
  <c r="K191" i="1"/>
  <c r="K190" i="1"/>
  <c r="K188" i="1"/>
  <c r="O142" i="1"/>
  <c r="P7" i="1"/>
  <c r="K187" i="1"/>
  <c r="K120" i="1"/>
  <c r="K126" i="1"/>
  <c r="K115" i="1"/>
  <c r="K121" i="1"/>
  <c r="K113" i="1"/>
  <c r="K122" i="1"/>
  <c r="K114" i="1"/>
  <c r="K117" i="1"/>
  <c r="K119" i="1"/>
  <c r="K123" i="1"/>
  <c r="K118" i="1"/>
  <c r="K116" i="1"/>
  <c r="K128" i="1"/>
  <c r="K125" i="1"/>
  <c r="P116" i="4" l="1"/>
  <c r="Q7" i="4"/>
  <c r="R7" i="3"/>
  <c r="Q138" i="3"/>
  <c r="R145" i="2"/>
  <c r="S7" i="2"/>
  <c r="P142" i="1"/>
  <c r="Q7" i="1"/>
  <c r="Q116" i="4" l="1"/>
  <c r="R7" i="4"/>
  <c r="R138" i="3"/>
  <c r="S7" i="3"/>
  <c r="T7" i="2"/>
  <c r="S145" i="2"/>
  <c r="Q142" i="1"/>
  <c r="R7" i="1"/>
  <c r="R116" i="4" l="1"/>
  <c r="S7" i="4"/>
  <c r="S138" i="3"/>
  <c r="T7" i="3"/>
  <c r="U7" i="2"/>
  <c r="T145" i="2"/>
  <c r="R142" i="1"/>
  <c r="S7" i="1"/>
  <c r="S116" i="4" l="1"/>
  <c r="T7" i="4"/>
  <c r="T138" i="3"/>
  <c r="U7" i="3"/>
  <c r="V7" i="2"/>
  <c r="U145" i="2"/>
  <c r="S142" i="1"/>
  <c r="T7" i="1"/>
  <c r="U7" i="4" l="1"/>
  <c r="T116" i="4"/>
  <c r="U138" i="3"/>
  <c r="V7" i="3"/>
  <c r="V145" i="2"/>
  <c r="W7" i="2"/>
  <c r="T142" i="1"/>
  <c r="U7" i="1"/>
  <c r="V7" i="4" l="1"/>
  <c r="U116" i="4"/>
  <c r="V138" i="3"/>
  <c r="W7" i="3"/>
  <c r="X7" i="2"/>
  <c r="W145" i="2"/>
  <c r="U142" i="1"/>
  <c r="V7" i="1"/>
  <c r="V116" i="4" l="1"/>
  <c r="W7" i="4"/>
  <c r="W138" i="3"/>
  <c r="X7" i="3"/>
  <c r="Y7" i="2"/>
  <c r="X145" i="2"/>
  <c r="V142" i="1"/>
  <c r="W7" i="1"/>
  <c r="X7" i="4" l="1"/>
  <c r="W116" i="4"/>
  <c r="X138" i="3"/>
  <c r="Y7" i="3"/>
  <c r="Z7" i="2"/>
  <c r="Y145" i="2"/>
  <c r="W142" i="1"/>
  <c r="X7" i="1"/>
  <c r="Y7" i="4" l="1"/>
  <c r="X116" i="4"/>
  <c r="Y138" i="3"/>
  <c r="Z7" i="3"/>
  <c r="Z145" i="2"/>
  <c r="AA7" i="2"/>
  <c r="X142" i="1"/>
  <c r="Y7" i="1"/>
  <c r="Z7" i="4" l="1"/>
  <c r="Y116" i="4"/>
  <c r="Z138" i="3"/>
  <c r="AA7" i="3"/>
  <c r="AB7" i="2"/>
  <c r="AA145" i="2"/>
  <c r="Y142" i="1"/>
  <c r="Z7" i="1"/>
  <c r="Z116" i="4" l="1"/>
  <c r="AA7" i="4"/>
  <c r="AA138" i="3"/>
  <c r="AB7" i="3"/>
  <c r="AC7" i="2"/>
  <c r="AB145" i="2"/>
  <c r="Z142" i="1"/>
  <c r="AA7" i="1"/>
  <c r="AB7" i="4" l="1"/>
  <c r="AA116" i="4"/>
  <c r="AB138" i="3"/>
  <c r="AC7" i="3"/>
  <c r="AD7" i="2"/>
  <c r="AC145" i="2"/>
  <c r="AA142" i="1"/>
  <c r="AB7" i="1"/>
  <c r="AB116" i="4" l="1"/>
  <c r="AC7" i="4"/>
  <c r="AD7" i="3"/>
  <c r="AC138" i="3"/>
  <c r="AD145" i="2"/>
  <c r="AE7" i="2"/>
  <c r="AB142" i="1"/>
  <c r="AC7" i="1"/>
  <c r="AC116" i="4" l="1"/>
  <c r="AD7" i="4"/>
  <c r="AD138" i="3"/>
  <c r="AE7" i="3"/>
  <c r="AF7" i="2"/>
  <c r="AE145" i="2"/>
  <c r="AC142" i="1"/>
  <c r="AD7" i="1"/>
  <c r="AE7" i="4" l="1"/>
  <c r="AD116" i="4"/>
  <c r="AE138" i="3"/>
  <c r="AF7" i="3"/>
  <c r="AG7" i="2"/>
  <c r="AF145" i="2"/>
  <c r="AD142" i="1"/>
  <c r="AE7" i="1"/>
  <c r="AF7" i="4" l="1"/>
  <c r="AE116" i="4"/>
  <c r="AF138" i="3"/>
  <c r="AG7" i="3"/>
  <c r="AH7" i="2"/>
  <c r="AG145" i="2"/>
  <c r="AE142" i="1"/>
  <c r="AF7" i="1"/>
  <c r="AF116" i="4" l="1"/>
  <c r="AG7" i="4"/>
  <c r="AH7" i="3"/>
  <c r="AG138" i="3"/>
  <c r="AH145" i="2"/>
  <c r="AI7" i="2"/>
  <c r="AF142" i="1"/>
  <c r="AG7" i="1"/>
  <c r="AG116" i="4" l="1"/>
  <c r="AH7" i="4"/>
  <c r="AH138" i="3"/>
  <c r="AI7" i="3"/>
  <c r="AJ7" i="2"/>
  <c r="AI145" i="2"/>
  <c r="AG142" i="1"/>
  <c r="AH7" i="1"/>
  <c r="AI7" i="4" l="1"/>
  <c r="AH116" i="4"/>
  <c r="AI138" i="3"/>
  <c r="AJ7" i="3"/>
  <c r="AK7" i="2"/>
  <c r="AJ145" i="2"/>
  <c r="AH142" i="1"/>
  <c r="AI7" i="1"/>
  <c r="AI116" i="4" l="1"/>
  <c r="AJ7" i="4"/>
  <c r="AJ138" i="3"/>
  <c r="AK7" i="3"/>
  <c r="AL7" i="2"/>
  <c r="AK145" i="2"/>
  <c r="AI142" i="1"/>
  <c r="AJ7" i="1"/>
  <c r="AJ116" i="4" l="1"/>
  <c r="AK7" i="4"/>
  <c r="AK116" i="4" s="1"/>
  <c r="AK138" i="3"/>
  <c r="AL7" i="3"/>
  <c r="AL145" i="2"/>
  <c r="AM7" i="2"/>
  <c r="AJ142" i="1"/>
  <c r="AK7" i="1"/>
  <c r="AL138" i="3" l="1"/>
  <c r="AM7" i="3"/>
  <c r="AN7" i="2"/>
  <c r="AM145" i="2"/>
  <c r="AK142" i="1"/>
  <c r="AL7" i="1"/>
  <c r="AM138" i="3" l="1"/>
  <c r="AN7" i="3"/>
  <c r="AO7" i="2"/>
  <c r="AN145" i="2"/>
  <c r="AL142" i="1"/>
  <c r="AM7" i="1"/>
  <c r="AN138" i="3" l="1"/>
  <c r="AO7" i="3"/>
  <c r="AP7" i="2"/>
  <c r="AO145" i="2"/>
  <c r="AM142" i="1"/>
  <c r="AN7" i="1"/>
  <c r="AO138" i="3" l="1"/>
  <c r="AP7" i="3"/>
  <c r="AP145" i="2"/>
  <c r="AQ7" i="2"/>
  <c r="AN142" i="1"/>
  <c r="AO7" i="1"/>
  <c r="AP138" i="3" l="1"/>
  <c r="AQ7" i="3"/>
  <c r="AR7" i="2"/>
  <c r="AQ145" i="2"/>
  <c r="AO142" i="1"/>
  <c r="AP7" i="1"/>
  <c r="AQ138" i="3" l="1"/>
  <c r="AR7" i="3"/>
  <c r="AS7" i="2"/>
  <c r="AR145" i="2"/>
  <c r="AP142" i="1"/>
  <c r="AQ7" i="1"/>
  <c r="AR138" i="3" l="1"/>
  <c r="AS7" i="3"/>
  <c r="AT7" i="2"/>
  <c r="AS145" i="2"/>
  <c r="AQ142" i="1"/>
  <c r="AR7" i="1"/>
  <c r="AS138" i="3" l="1"/>
  <c r="AT7" i="3"/>
  <c r="AT145" i="2"/>
  <c r="AU7" i="2"/>
  <c r="AR142" i="1"/>
  <c r="AS7" i="1"/>
  <c r="AT138" i="3" l="1"/>
  <c r="AU7" i="3"/>
  <c r="AV7" i="2"/>
  <c r="AU145" i="2"/>
  <c r="AS142" i="1"/>
  <c r="AT7" i="1"/>
  <c r="AU138" i="3" l="1"/>
  <c r="AV7" i="3"/>
  <c r="AW7" i="2"/>
  <c r="AV145" i="2"/>
  <c r="AT142" i="1"/>
  <c r="AU7" i="1"/>
  <c r="AV138" i="3" l="1"/>
  <c r="AW7" i="3"/>
  <c r="AX7" i="2"/>
  <c r="AW145" i="2"/>
  <c r="AU142" i="1"/>
  <c r="AV7" i="1"/>
  <c r="AW138" i="3" l="1"/>
  <c r="AX7" i="3"/>
  <c r="AX145" i="2"/>
  <c r="AY7" i="2"/>
  <c r="AV142" i="1"/>
  <c r="AW7" i="1"/>
  <c r="AX138" i="3" l="1"/>
  <c r="AY7" i="3"/>
  <c r="AZ7" i="2"/>
  <c r="AY145" i="2"/>
  <c r="AW142" i="1"/>
  <c r="AX7" i="1"/>
  <c r="AY138" i="3" l="1"/>
  <c r="AZ7" i="3"/>
  <c r="BA7" i="2"/>
  <c r="AZ145" i="2"/>
  <c r="AX142" i="1"/>
  <c r="AY7" i="1"/>
  <c r="AZ138" i="3" l="1"/>
  <c r="BA7" i="3"/>
  <c r="BB7" i="2"/>
  <c r="BA145" i="2"/>
  <c r="AY142" i="1"/>
  <c r="AZ7" i="1"/>
  <c r="BA138" i="3" l="1"/>
  <c r="BB7" i="3"/>
  <c r="BB145" i="2"/>
  <c r="BC7" i="2"/>
  <c r="AZ142" i="1"/>
  <c r="BA7" i="1"/>
  <c r="BB138" i="3" l="1"/>
  <c r="BC7" i="3"/>
  <c r="BD7" i="2"/>
  <c r="BC145" i="2"/>
  <c r="BA142" i="1"/>
  <c r="BB7" i="1"/>
  <c r="BC138" i="3" l="1"/>
  <c r="BD7" i="3"/>
  <c r="BE7" i="2"/>
  <c r="BD145" i="2"/>
  <c r="BB142" i="1"/>
  <c r="BC7" i="1"/>
  <c r="BD138" i="3" l="1"/>
  <c r="BE7" i="3"/>
  <c r="BF7" i="2"/>
  <c r="BE145" i="2"/>
  <c r="BC142" i="1"/>
  <c r="BD7" i="1"/>
  <c r="BE138" i="3" l="1"/>
  <c r="BF7" i="3"/>
  <c r="BF145" i="2"/>
  <c r="BG7" i="2"/>
  <c r="BD142" i="1"/>
  <c r="BE7" i="1"/>
  <c r="BF138" i="3" l="1"/>
  <c r="BG7" i="3"/>
  <c r="BH7" i="2"/>
  <c r="BG145" i="2"/>
  <c r="BE142" i="1"/>
  <c r="BF7" i="1"/>
  <c r="BG138" i="3" l="1"/>
  <c r="BH7" i="3"/>
  <c r="BI7" i="2"/>
  <c r="BH145" i="2"/>
  <c r="BF142" i="1"/>
  <c r="BG7" i="1"/>
  <c r="BH138" i="3" l="1"/>
  <c r="BI7" i="3"/>
  <c r="BJ7" i="2"/>
  <c r="BI145" i="2"/>
  <c r="BG142" i="1"/>
  <c r="BH7" i="1"/>
  <c r="BI138" i="3" l="1"/>
  <c r="BJ7" i="3"/>
  <c r="BJ145" i="2"/>
  <c r="BK7" i="2"/>
  <c r="BH142" i="1"/>
  <c r="BI7" i="1"/>
  <c r="BJ138" i="3" l="1"/>
  <c r="BK7" i="3"/>
  <c r="BK145" i="2"/>
  <c r="BI142" i="1"/>
  <c r="BJ7" i="1"/>
  <c r="BK138" i="3" l="1"/>
  <c r="BL7" i="3"/>
  <c r="BJ142" i="1"/>
  <c r="BK7" i="1"/>
  <c r="BL138" i="3" l="1"/>
  <c r="BK1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sylvia.buzzell</author>
  </authors>
  <commentList>
    <comment ref="AH122" authorId="0" shapeId="0" xr:uid="{39D76062-5A68-47B6-B367-D699C0609852}">
      <text>
        <r>
          <rPr>
            <b/>
            <sz val="9"/>
            <color indexed="81"/>
            <rFont val="Tahoma"/>
            <family val="2"/>
          </rPr>
          <t>sylvia.buzzell:</t>
        </r>
        <r>
          <rPr>
            <sz val="9"/>
            <color indexed="81"/>
            <rFont val="Tahoma"/>
            <family val="2"/>
          </rPr>
          <t xml:space="preserve">
-$200 1328 Payday Paradise</t>
        </r>
      </text>
    </comment>
    <comment ref="O124" authorId="0" shapeId="0" xr:uid="{C58D91ED-7878-4681-B832-AD57779E50D5}">
      <text>
        <r>
          <rPr>
            <b/>
            <sz val="9"/>
            <color indexed="81"/>
            <rFont val="Tahoma"/>
            <family val="2"/>
          </rPr>
          <t>sylvia.buzzell:</t>
        </r>
        <r>
          <rPr>
            <sz val="9"/>
            <color indexed="81"/>
            <rFont val="Tahoma"/>
            <family val="2"/>
          </rPr>
          <t xml:space="preserve">
-$225 - 1378 Pirates Treasure, closed 01/12/18.</t>
        </r>
      </text>
    </comment>
    <comment ref="AC126" authorId="0" shapeId="0" xr:uid="{E8745F0E-3D43-47B0-9DFA-2EE0FB68A1D6}">
      <text>
        <r>
          <rPr>
            <b/>
            <sz val="9"/>
            <color indexed="81"/>
            <rFont val="Tahoma"/>
            <family val="2"/>
          </rPr>
          <t>sylvia.buzzell:</t>
        </r>
        <r>
          <rPr>
            <sz val="9"/>
            <color indexed="81"/>
            <rFont val="Tahoma"/>
            <family val="2"/>
          </rPr>
          <t xml:space="preserve">
1402 Money Maker return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sylvia.buzzell</author>
  </authors>
  <commentList>
    <comment ref="N148" authorId="0" shapeId="0" xr:uid="{73CE59EA-8940-4E5E-BEA5-818C13640D57}">
      <text>
        <r>
          <rPr>
            <b/>
            <sz val="9"/>
            <color indexed="81"/>
            <rFont val="Tahoma"/>
            <family val="2"/>
          </rPr>
          <t>sylvia.buzzell:</t>
        </r>
        <r>
          <rPr>
            <sz val="9"/>
            <color indexed="81"/>
            <rFont val="Tahoma"/>
            <family val="2"/>
          </rPr>
          <t xml:space="preserve">
-10 Casino King (1324)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sylvia.buzzell</author>
  </authors>
  <commentList>
    <comment ref="AA15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sylvia.buzzell:</t>
        </r>
        <r>
          <rPr>
            <sz val="9"/>
            <color indexed="81"/>
            <rFont val="Tahoma"/>
            <family val="2"/>
          </rPr>
          <t xml:space="preserve">
-225 - 1214 Cashword</t>
        </r>
      </text>
    </comment>
  </commentList>
</comments>
</file>

<file path=xl/sharedStrings.xml><?xml version="1.0" encoding="utf-8"?>
<sst xmlns="http://schemas.openxmlformats.org/spreadsheetml/2006/main" count="958" uniqueCount="366">
  <si>
    <t>Vermont Lottery</t>
  </si>
  <si>
    <t>Fiscal Year 2017 Instant Sales</t>
  </si>
  <si>
    <t>Through:</t>
  </si>
  <si>
    <t>Wks on</t>
  </si>
  <si>
    <t>Total Sales</t>
  </si>
  <si>
    <t>12 Week</t>
  </si>
  <si>
    <t>Adj.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</si>
  <si>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</si>
  <si>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</si>
  <si>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</si>
  <si>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</si>
  <si>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</si>
  <si>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</si>
  <si>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</si>
  <si>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</si>
  <si>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</si>
  <si>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</si>
  <si>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</si>
  <si>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</si>
  <si>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</si>
  <si>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</si>
  <si>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</si>
  <si>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Week 16</t>
  </si>
  <si>
    <t>Week 17</t>
  </si>
  <si>
    <t>Week 18</t>
  </si>
  <si>
    <t>Week 19</t>
  </si>
  <si>
    <t>Week 20</t>
  </si>
  <si>
    <t>Week 21</t>
  </si>
  <si>
    <t>Week 22</t>
  </si>
  <si>
    <t>Week 23</t>
  </si>
  <si>
    <t>Week 24</t>
  </si>
  <si>
    <t>Week 25</t>
  </si>
  <si>
    <t>Week 26</t>
  </si>
  <si>
    <t>Week 27</t>
  </si>
  <si>
    <t>Week 28</t>
  </si>
  <si>
    <t>Week 29</t>
  </si>
  <si>
    <t>Week 30</t>
  </si>
  <si>
    <t>Week 31</t>
  </si>
  <si>
    <t>Week 32</t>
  </si>
  <si>
    <t>Week 33</t>
  </si>
  <si>
    <t>Week 34</t>
  </si>
  <si>
    <t>Week 35</t>
  </si>
  <si>
    <t>Week 36</t>
  </si>
  <si>
    <t>Week 37</t>
  </si>
  <si>
    <t>Week 38</t>
  </si>
  <si>
    <t>Week 39</t>
  </si>
  <si>
    <t>Week 40</t>
  </si>
  <si>
    <t>Week 41</t>
  </si>
  <si>
    <t>Week 42</t>
  </si>
  <si>
    <t>Week 43</t>
  </si>
  <si>
    <t>Week 44</t>
  </si>
  <si>
    <t>Week 45</t>
  </si>
  <si>
    <t>Week 46</t>
  </si>
  <si>
    <t>Week 47</t>
  </si>
  <si>
    <t>Week 48</t>
  </si>
  <si>
    <t>Week 49</t>
  </si>
  <si>
    <t>Week 50</t>
  </si>
  <si>
    <t>Week 51</t>
  </si>
  <si>
    <t>Week 52</t>
  </si>
  <si>
    <t>Price Pt.</t>
  </si>
  <si>
    <t>Game #</t>
  </si>
  <si>
    <t>Game Name</t>
  </si>
  <si>
    <t>Released</t>
  </si>
  <si>
    <t>Market</t>
  </si>
  <si>
    <t># of Tix</t>
  </si>
  <si>
    <t>FY17</t>
  </si>
  <si>
    <t>Pre FY17</t>
  </si>
  <si>
    <t>% Sold</t>
  </si>
  <si>
    <t>Per Cap.</t>
  </si>
  <si>
    <t>Index</t>
  </si>
  <si>
    <t>$2,500 Cash</t>
  </si>
  <si>
    <t>5X The Cash</t>
  </si>
  <si>
    <t>Beginner's Luck</t>
  </si>
  <si>
    <t>Blackjack</t>
  </si>
  <si>
    <t>Cash 2 Go</t>
  </si>
  <si>
    <t>-</t>
  </si>
  <si>
    <t>Cash Cow</t>
  </si>
  <si>
    <t>Fast $50</t>
  </si>
  <si>
    <t>Fast $50s</t>
  </si>
  <si>
    <t>Find the 9s</t>
  </si>
  <si>
    <t>Instant Grand</t>
  </si>
  <si>
    <t>Just A Buck</t>
  </si>
  <si>
    <t>Lots of Loot</t>
  </si>
  <si>
    <t>Lucky Duck</t>
  </si>
  <si>
    <t>Mustache Cash</t>
  </si>
  <si>
    <t>Secret Santa</t>
  </si>
  <si>
    <t>Sweet Dough Doubler</t>
  </si>
  <si>
    <t>Vacation Cash</t>
  </si>
  <si>
    <t>What's Your Number</t>
  </si>
  <si>
    <t>Winner Wonderland</t>
  </si>
  <si>
    <t>Winter Time Winnings</t>
  </si>
  <si>
    <t>When $1 games are &gt;80% sold they are no longer considered as part of the normal game array.</t>
  </si>
  <si>
    <t>3 Grand</t>
  </si>
  <si>
    <t>10X The Cash</t>
  </si>
  <si>
    <t>Aces &amp; 8s</t>
  </si>
  <si>
    <t>All the Money</t>
  </si>
  <si>
    <t>Cash King</t>
  </si>
  <si>
    <t>Cash Madness</t>
  </si>
  <si>
    <t>Double Deuce</t>
  </si>
  <si>
    <t>Fat Cat</t>
  </si>
  <si>
    <t>Flannel 4s</t>
  </si>
  <si>
    <t>Hat Trick</t>
  </si>
  <si>
    <t>Holiday Sweater</t>
  </si>
  <si>
    <t>Hunting for Hundreds</t>
  </si>
  <si>
    <t>Jingle Bell Bonus</t>
  </si>
  <si>
    <t>Lucky</t>
  </si>
  <si>
    <t>Lucky 7s</t>
  </si>
  <si>
    <t>Payday Paradise</t>
  </si>
  <si>
    <t>Rapid Refund</t>
  </si>
  <si>
    <t>Shooting Dice</t>
  </si>
  <si>
    <t>Snow Bank</t>
  </si>
  <si>
    <t>Tic Tac Snow</t>
  </si>
  <si>
    <t>Triple 7s</t>
  </si>
  <si>
    <t>Triple Win</t>
  </si>
  <si>
    <t>When $2 games are &gt;85% sold they are no longer considered as part of the normal game array.</t>
  </si>
  <si>
    <t>Bingo Boxes</t>
  </si>
  <si>
    <t>Bonus Ball Bingo</t>
  </si>
  <si>
    <t>Cashword Multiplier</t>
  </si>
  <si>
    <t>Doubling Star Cashword</t>
  </si>
  <si>
    <t>Golden Key Cashword</t>
  </si>
  <si>
    <t>Money Bag Cashword</t>
  </si>
  <si>
    <t>Mystery Cashword</t>
  </si>
  <si>
    <t>One Word Cashword</t>
  </si>
  <si>
    <t>Pirate's Treasure</t>
  </si>
  <si>
    <t>Tetris</t>
  </si>
  <si>
    <t>Tripling Cashword</t>
  </si>
  <si>
    <t>When $3 games are &gt;95% sold (90% for Cashword) they are no longer considered as part of the normal game array.</t>
  </si>
  <si>
    <t>$500 Frenzy</t>
  </si>
  <si>
    <t>$500 Mayhem</t>
  </si>
  <si>
    <t>$10,000 Taxes Paid</t>
  </si>
  <si>
    <t>5X Money Multiplier</t>
  </si>
  <si>
    <t>20X Lucky</t>
  </si>
  <si>
    <t>20X The Cash</t>
  </si>
  <si>
    <t>Aces High</t>
  </si>
  <si>
    <t>Big Bucks</t>
  </si>
  <si>
    <t>Black Cherry Tripler</t>
  </si>
  <si>
    <t>Blackjack Attack</t>
  </si>
  <si>
    <t>Bonus Blackjack</t>
  </si>
  <si>
    <t>Casino Action</t>
  </si>
  <si>
    <t>Casino King</t>
  </si>
  <si>
    <t>Diamond 7s</t>
  </si>
  <si>
    <t>Double Your Luck</t>
  </si>
  <si>
    <t>Electric Cash</t>
  </si>
  <si>
    <t>Emerald 7s</t>
  </si>
  <si>
    <t>Extreme Cash Blast</t>
  </si>
  <si>
    <t>Fantastic 5s</t>
  </si>
  <si>
    <t>Fast Cash</t>
  </si>
  <si>
    <t>Flash Fortune</t>
  </si>
  <si>
    <t>Fun Cash</t>
  </si>
  <si>
    <t>Funky 5s</t>
  </si>
  <si>
    <t>Ghostbusters</t>
  </si>
  <si>
    <t>Green Mountain Money</t>
  </si>
  <si>
    <t>Instant Winner</t>
  </si>
  <si>
    <t>Jingle Jackpot</t>
  </si>
  <si>
    <t>Joker's Wild</t>
  </si>
  <si>
    <t>Lucky Card</t>
  </si>
  <si>
    <t>Money Machine</t>
  </si>
  <si>
    <t>Money Maker</t>
  </si>
  <si>
    <t>Money Mania</t>
  </si>
  <si>
    <t>Numbers Game</t>
  </si>
  <si>
    <t>Pay Me</t>
  </si>
  <si>
    <t>Royal Casino</t>
  </si>
  <si>
    <t>Run the Table</t>
  </si>
  <si>
    <t>Silver Mine</t>
  </si>
  <si>
    <t>Silver Spectacular</t>
  </si>
  <si>
    <t>Super Cool Cashword</t>
  </si>
  <si>
    <t>Super Cooler Cashword</t>
  </si>
  <si>
    <t>Triple Tripler</t>
  </si>
  <si>
    <t>VIP Cash Club</t>
  </si>
  <si>
    <t>The Walking Dead</t>
  </si>
  <si>
    <t>Wild Winnings</t>
  </si>
  <si>
    <t>Winter Green</t>
  </si>
  <si>
    <t>When $5 games are &gt;95% sold they are no longer considered as part of the normal game array.</t>
  </si>
  <si>
    <t>$1,000 Club</t>
  </si>
  <si>
    <t>$50,000 Riches</t>
  </si>
  <si>
    <t>50X The Cash</t>
  </si>
  <si>
    <t>Bear's Share</t>
  </si>
  <si>
    <t>Catch The Cash</t>
  </si>
  <si>
    <t>Diamonds &amp; Pearls</t>
  </si>
  <si>
    <t>High Roller</t>
  </si>
  <si>
    <t>Lion's Share</t>
  </si>
  <si>
    <t>Lucky 777</t>
  </si>
  <si>
    <t>Stacks of Cash</t>
  </si>
  <si>
    <t>Tri-State Jackpot</t>
  </si>
  <si>
    <t>Ultimate Vegas Getaway</t>
  </si>
  <si>
    <t>Wheel of Fortune</t>
  </si>
  <si>
    <t>Wild 10s</t>
  </si>
  <si>
    <t>Winter Bucks</t>
  </si>
  <si>
    <t>Winter Riches</t>
  </si>
  <si>
    <t>When $10 games are &gt;95% sold they are no longer considered as part of the normal game array.</t>
  </si>
  <si>
    <t>$200,000 Winnings</t>
  </si>
  <si>
    <t>Fortune</t>
  </si>
  <si>
    <t>Money</t>
  </si>
  <si>
    <t>Royal Win</t>
  </si>
  <si>
    <t>Ultimate Riches</t>
  </si>
  <si>
    <t>When $20 games are &gt;95% sold they are no longer considered as part of the normal game array.</t>
  </si>
  <si>
    <t>Normal Game Array = $1-4   $2-5   $3-2  $5-8   $10-3   $20-1</t>
  </si>
  <si>
    <t>Instant Sales By Price Point</t>
  </si>
  <si>
    <t>Total Weekly Sales</t>
  </si>
  <si>
    <t>Weekly Per Capita</t>
  </si>
  <si>
    <t>Total $1</t>
  </si>
  <si>
    <t>$1 Weekly Per Cap.</t>
  </si>
  <si>
    <t>Total $2</t>
  </si>
  <si>
    <t>$2 Weekly Per Cap.</t>
  </si>
  <si>
    <t>Total $3</t>
  </si>
  <si>
    <t>$3 Weekly Per Cap.</t>
  </si>
  <si>
    <t>Total $5</t>
  </si>
  <si>
    <t>$5 Weekly Per Cap.</t>
  </si>
  <si>
    <t>Total $10</t>
  </si>
  <si>
    <t>$10 Weekly Per Cap.</t>
  </si>
  <si>
    <t>Total $20</t>
  </si>
  <si>
    <t>$20 Weekly Per Cap.</t>
  </si>
  <si>
    <t>Percent of Sales:</t>
  </si>
  <si>
    <t>Holiday/Winter Sales</t>
  </si>
  <si>
    <t>% of total sales</t>
  </si>
  <si>
    <t>per capita</t>
  </si>
  <si>
    <t>Population</t>
  </si>
  <si>
    <t>AVG FOR INDEX</t>
  </si>
  <si>
    <t>TOTAL TIX</t>
  </si>
  <si>
    <t>AVG TICKET</t>
  </si>
  <si>
    <t>PP</t>
  </si>
  <si>
    <t>FY16</t>
  </si>
  <si>
    <t>Cash Extreme</t>
  </si>
  <si>
    <t>Cash Celebration</t>
  </si>
  <si>
    <t>$200,000 Jackpot</t>
  </si>
  <si>
    <t>Winter Winnings</t>
  </si>
  <si>
    <t>Silver and Gold</t>
  </si>
  <si>
    <t>Platinum Payout</t>
  </si>
  <si>
    <t>Money Money Money</t>
  </si>
  <si>
    <t>Ice Cold Cash</t>
  </si>
  <si>
    <t>Holiday Magic</t>
  </si>
  <si>
    <t>Golden Ticket</t>
  </si>
  <si>
    <t>Casino Cash</t>
  </si>
  <si>
    <t>Cash &amp; Gold</t>
  </si>
  <si>
    <t>When $5 games are &gt;90% (95% for 330,000 ticket games) sold they are no longer considered as part of the normal game array.</t>
  </si>
  <si>
    <t>Topaz 7s</t>
  </si>
  <si>
    <t>Sapphire Blue 6s</t>
  </si>
  <si>
    <t>Ruby Riches</t>
  </si>
  <si>
    <t>Red Hot Riches</t>
  </si>
  <si>
    <t>Pair of Hearts</t>
  </si>
  <si>
    <t>Neon 5s</t>
  </si>
  <si>
    <t>Money Tree</t>
  </si>
  <si>
    <t>Lucky Numbers</t>
  </si>
  <si>
    <t>Lucky $500</t>
  </si>
  <si>
    <t>Let It Snow</t>
  </si>
  <si>
    <t>Instant Riches</t>
  </si>
  <si>
    <t>I'm In The Money</t>
  </si>
  <si>
    <t>Happy Holidays</t>
  </si>
  <si>
    <t>Frogger</t>
  </si>
  <si>
    <t>Fire &amp; Dice</t>
  </si>
  <si>
    <t>Extreme 8s</t>
  </si>
  <si>
    <t>Dynamite Dice</t>
  </si>
  <si>
    <t>Dollars 'N Dirt</t>
  </si>
  <si>
    <t>Big Bills</t>
  </si>
  <si>
    <t>5X Cash Club</t>
  </si>
  <si>
    <t>24 Karat Cash</t>
  </si>
  <si>
    <t>21</t>
  </si>
  <si>
    <t>Super Bingo</t>
  </si>
  <si>
    <t>Strike It Rich</t>
  </si>
  <si>
    <t>Cashword Doubler</t>
  </si>
  <si>
    <t>Bonus Cashword Doubler</t>
  </si>
  <si>
    <t>Winter Wonderland</t>
  </si>
  <si>
    <t>Santa Paws</t>
  </si>
  <si>
    <t>Road Trip</t>
  </si>
  <si>
    <t>On the Money</t>
  </si>
  <si>
    <t>Neon 2s</t>
  </si>
  <si>
    <t>Lucky Match</t>
  </si>
  <si>
    <t>Cherry Tripler</t>
  </si>
  <si>
    <t>Big Cash Bonus</t>
  </si>
  <si>
    <t>Winter Warmth</t>
  </si>
  <si>
    <t>Triple Payout</t>
  </si>
  <si>
    <t>Tic Tac Toad</t>
  </si>
  <si>
    <t>Sweet Holiday</t>
  </si>
  <si>
    <t>Super Hot 7s</t>
  </si>
  <si>
    <t>Sunny Money</t>
  </si>
  <si>
    <t>Neon 1s</t>
  </si>
  <si>
    <t>Match 3 Doubler</t>
  </si>
  <si>
    <t>Holiday Cash</t>
  </si>
  <si>
    <t>Double Doubler</t>
  </si>
  <si>
    <t>Did I Win?</t>
  </si>
  <si>
    <t>Dice</t>
  </si>
  <si>
    <t>Deuces Wild</t>
  </si>
  <si>
    <t>Pre FY16</t>
  </si>
  <si>
    <t>Week 52+</t>
  </si>
  <si>
    <t>Fiscal Year 2016 Instant Sales</t>
  </si>
  <si>
    <t>Fiscal Year 2018 Instant Sales</t>
  </si>
  <si>
    <t>FY18</t>
  </si>
  <si>
    <t>Pre FY18</t>
  </si>
  <si>
    <t>40th Anniversary</t>
  </si>
  <si>
    <t>I Heart Cash</t>
  </si>
  <si>
    <t>Lucky Slug</t>
  </si>
  <si>
    <t>Tis The Season</t>
  </si>
  <si>
    <t>Triple Your Luck</t>
  </si>
  <si>
    <t>Winning Star</t>
  </si>
  <si>
    <t>Winning Streak</t>
  </si>
  <si>
    <t>Double Match</t>
  </si>
  <si>
    <t>Hearts</t>
  </si>
  <si>
    <t>It's A Dog's Life/It's A Cat's World</t>
  </si>
  <si>
    <t>Jolly Jackpot</t>
  </si>
  <si>
    <t>Lucky 13</t>
  </si>
  <si>
    <t>Old Man Winter</t>
  </si>
  <si>
    <t>Tap Into Cash</t>
  </si>
  <si>
    <t>Block Buster Cashword</t>
  </si>
  <si>
    <t>Cashingo</t>
  </si>
  <si>
    <t>Crown Jewels</t>
  </si>
  <si>
    <t>Ms. Pac-Man</t>
  </si>
  <si>
    <t>Peng-Win Cashword</t>
  </si>
  <si>
    <t>Vermont Cashword</t>
  </si>
  <si>
    <t>3 of a Kind</t>
  </si>
  <si>
    <t>$500 Fever</t>
  </si>
  <si>
    <t xml:space="preserve">Aces   </t>
  </si>
  <si>
    <t>Amazing 8s</t>
  </si>
  <si>
    <t>Big Money</t>
  </si>
  <si>
    <t>Blast Into Cash</t>
  </si>
  <si>
    <t>Cabin Fever</t>
  </si>
  <si>
    <t>Gold Rush</t>
  </si>
  <si>
    <t>Holiday Wishes</t>
  </si>
  <si>
    <t>Lady Luck</t>
  </si>
  <si>
    <t>Lucky Break</t>
  </si>
  <si>
    <t>Mega Bonus</t>
  </si>
  <si>
    <t>Mission: Money</t>
  </si>
  <si>
    <t>Neon 7s</t>
  </si>
  <si>
    <t>Power 5s</t>
  </si>
  <si>
    <t>Red Hot Winnings</t>
  </si>
  <si>
    <t>Ruby Red 7s</t>
  </si>
  <si>
    <t>Super Coolest Cashword</t>
  </si>
  <si>
    <t>Vermont Lottery Black</t>
  </si>
  <si>
    <t>Win Big</t>
  </si>
  <si>
    <t>10 Large</t>
  </si>
  <si>
    <t>$50,000 Cash</t>
  </si>
  <si>
    <t>Cash Explosion</t>
  </si>
  <si>
    <t>Double Diamond</t>
  </si>
  <si>
    <t>Triple Black 777</t>
  </si>
  <si>
    <t>Win Either $50 or $100</t>
  </si>
  <si>
    <t>Winter Gold</t>
  </si>
  <si>
    <t>50X The Money</t>
  </si>
  <si>
    <t>$123,456 Spectacular</t>
  </si>
  <si>
    <t>Cash Is King</t>
  </si>
  <si>
    <t>Fiscal Year 2019 Instant Sales</t>
  </si>
  <si>
    <t>FY19</t>
  </si>
  <si>
    <t>Pre FY19</t>
  </si>
  <si>
    <t>Bee Merry</t>
  </si>
  <si>
    <t>Buck Buck Moose</t>
  </si>
  <si>
    <t>Chimp Change</t>
  </si>
  <si>
    <t>Hot 5s</t>
  </si>
  <si>
    <t>Wise Winter Winnings</t>
  </si>
  <si>
    <t>Cash Vault</t>
  </si>
  <si>
    <t>Holiday Fun</t>
  </si>
  <si>
    <t>It Takes 2</t>
  </si>
  <si>
    <t>Snowfall Fun</t>
  </si>
  <si>
    <t>Bonus Cashword</t>
  </si>
  <si>
    <t>Lucky Lines</t>
  </si>
  <si>
    <t>Oh What Fun Cashword</t>
  </si>
  <si>
    <t>802 Doubler</t>
  </si>
  <si>
    <t>Cash Flurries</t>
  </si>
  <si>
    <t>Double Your Money</t>
  </si>
  <si>
    <t>Holiday Tree</t>
  </si>
  <si>
    <t>Patriots</t>
  </si>
  <si>
    <t>Whitetail Cash</t>
  </si>
  <si>
    <t>Xtreme Cash</t>
  </si>
  <si>
    <t>$1,000 Bankroll</t>
  </si>
  <si>
    <t>Hit It Big</t>
  </si>
  <si>
    <t>Super Triple 777</t>
  </si>
  <si>
    <t>Winter Cash</t>
  </si>
  <si>
    <t>VIP</t>
  </si>
  <si>
    <t>Normal Game Array = $1-4   $2-4   $3-2+  $5-9   $10-3   $20-1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</si>
</sst>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164" formatCode="dd\-mmm\-yy"/>
    <numFmt numFmtId="165" formatCode="[$-409]dd\-mmm\-yy;@"/>
  </numFmts>
  <fonts count="12" x14ac:knownFonts="1"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1"/>
      <color indexed="8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top"/>
    </xf>
    <xf numFmtId="4" fontId="5" fillId="0" borderId="0" applyFont="0" applyFill="0" applyBorder="0" applyAlignment="0" applyProtection="0">
      <alignment vertical="top"/>
    </xf>
    <xf numFmtId="10" fontId="5" fillId="0" borderId="0" applyFont="0" applyFill="0" applyBorder="0" applyAlignment="0" applyProtection="0">
      <alignment vertical="top"/>
    </xf>
  </cellStyleXfs>
  <cellXfs count="69">
    <xf numFmtId="0" fontId="0" fillId="0" borderId="0" xfId="0">
      <alignment vertical="top"/>
    </xf>
    <xf numFmtId="5" fontId="1" fillId="0" borderId="0" xfId="0" applyNumberFormat="1" applyFont="1" applyFill="1">
      <alignment vertical="top"/>
    </xf>
    <xf numFmtId="0" fontId="2" fillId="0" borderId="0" xfId="0" applyFont="1" applyFill="1">
      <alignment vertical="top"/>
    </xf>
    <xf numFmtId="5" fontId="3" fillId="0" borderId="0" xfId="0" applyNumberFormat="1" applyFont="1" applyFill="1" applyAlignment="1">
      <alignment horizontal="center" vertical="top"/>
    </xf>
    <xf numFmtId="5" fontId="2" fillId="0" borderId="0" xfId="0" applyNumberFormat="1" applyFont="1" applyFill="1" applyAlignment="1">
      <alignment horizontal="center" vertical="top"/>
    </xf>
    <xf numFmtId="2" fontId="3" fillId="0" borderId="0" xfId="0" applyNumberFormat="1" applyFont="1" applyFill="1" applyAlignment="1">
      <alignment horizontal="center" vertical="top"/>
    </xf>
    <xf numFmtId="5" fontId="3" fillId="0" borderId="0" xfId="0" applyNumberFormat="1" applyFont="1" applyFill="1">
      <alignment vertical="top"/>
    </xf>
    <xf numFmtId="5" fontId="4" fillId="0" borderId="0" xfId="0" applyNumberFormat="1" applyFont="1" applyFill="1" applyAlignment="1">
      <alignment horizontal="right" vertical="top"/>
    </xf>
    <xf numFmtId="1" fontId="4" fillId="0" borderId="0" xfId="0" applyNumberFormat="1" applyFont="1" applyFill="1" applyAlignment="1">
      <alignment horizontal="center" vertical="top"/>
    </xf>
    <xf numFmtId="5" fontId="1" fillId="0" borderId="0" xfId="0" applyNumberFormat="1" applyFont="1" applyFill="1" applyAlignment="1">
      <alignment horizontal="left" vertical="top"/>
    </xf>
    <xf numFmtId="2" fontId="2" fillId="0" borderId="0" xfId="0" applyNumberFormat="1" applyFont="1" applyFill="1" applyAlignment="1">
      <alignment horizontal="center" vertical="top"/>
    </xf>
    <xf numFmtId="5" fontId="2" fillId="0" borderId="0" xfId="0" applyNumberFormat="1" applyFont="1" applyFill="1">
      <alignment vertical="top"/>
    </xf>
    <xf numFmtId="10" fontId="2" fillId="0" borderId="0" xfId="0" applyNumberFormat="1" applyFont="1" applyFill="1">
      <alignment vertical="top"/>
    </xf>
    <xf numFmtId="5" fontId="1" fillId="0" borderId="0" xfId="0" applyNumberFormat="1" applyFont="1" applyFill="1" applyAlignment="1">
      <alignment horizontal="right" vertical="top"/>
    </xf>
    <xf numFmtId="14" fontId="2" fillId="0" borderId="0" xfId="0" applyNumberFormat="1" applyFont="1" applyFill="1">
      <alignment vertical="top"/>
    </xf>
    <xf numFmtId="0" fontId="2" fillId="0" borderId="0" xfId="0" applyFont="1" applyFill="1" applyBorder="1">
      <alignment vertical="top"/>
    </xf>
    <xf numFmtId="15" fontId="2" fillId="0" borderId="0" xfId="0" applyNumberFormat="1" applyFont="1" applyFill="1" applyAlignment="1">
      <alignment horizontal="center" vertical="top"/>
    </xf>
    <xf numFmtId="15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Alignment="1">
      <alignment horizontal="center" vertical="top"/>
    </xf>
    <xf numFmtId="14" fontId="2" fillId="0" borderId="0" xfId="0" applyNumberFormat="1" applyFont="1" applyFill="1" applyAlignment="1">
      <alignment horizontal="center" vertical="top"/>
    </xf>
    <xf numFmtId="1" fontId="2" fillId="0" borderId="0" xfId="0" applyNumberFormat="1" applyFont="1" applyFill="1" applyAlignment="1">
      <alignment horizontal="center" vertical="top"/>
    </xf>
    <xf numFmtId="5" fontId="7" fillId="0" borderId="0" xfId="0" applyNumberFormat="1" applyFont="1" applyFill="1" applyAlignment="1">
      <alignment horizontal="center" vertical="top"/>
    </xf>
    <xf numFmtId="14" fontId="2" fillId="0" borderId="0" xfId="0" applyNumberFormat="1" applyFont="1" applyFill="1" applyBorder="1">
      <alignment vertical="top"/>
    </xf>
    <xf numFmtId="14" fontId="7" fillId="0" borderId="0" xfId="0" applyNumberFormat="1" applyFont="1" applyFill="1" applyAlignment="1">
      <alignment horizontal="center" vertical="top"/>
    </xf>
    <xf numFmtId="2" fontId="7" fillId="0" borderId="0" xfId="0" applyNumberFormat="1" applyFont="1" applyFill="1" applyAlignment="1">
      <alignment horizontal="center" vertical="top"/>
    </xf>
    <xf numFmtId="10" fontId="7" fillId="0" borderId="0" xfId="0" applyNumberFormat="1" applyFont="1" applyFill="1" applyAlignment="1">
      <alignment horizontal="center" vertical="top"/>
    </xf>
    <xf numFmtId="1" fontId="7" fillId="0" borderId="0" xfId="0" applyNumberFormat="1" applyFont="1" applyFill="1" applyAlignment="1">
      <alignment horizontal="center" vertical="top"/>
    </xf>
    <xf numFmtId="15" fontId="7" fillId="0" borderId="0" xfId="0" applyNumberFormat="1" applyFont="1" applyFill="1" applyBorder="1" applyAlignment="1">
      <alignment horizontal="center" vertical="top"/>
    </xf>
    <xf numFmtId="15" fontId="7" fillId="0" borderId="1" xfId="0" applyNumberFormat="1" applyFont="1" applyFill="1" applyBorder="1" applyAlignment="1">
      <alignment horizontal="center" vertical="top"/>
    </xf>
    <xf numFmtId="14" fontId="7" fillId="0" borderId="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Border="1" applyAlignment="1">
      <alignment horizontal="center" vertical="top"/>
    </xf>
    <xf numFmtId="5" fontId="7" fillId="0" borderId="0" xfId="0" applyNumberFormat="1" applyFont="1" applyFill="1" applyBorder="1" applyAlignment="1">
      <alignment horizontal="center" vertical="top"/>
    </xf>
    <xf numFmtId="10" fontId="7" fillId="0" borderId="0" xfId="0" applyNumberFormat="1" applyFont="1" applyFill="1" applyBorder="1" applyAlignment="1">
      <alignment horizontal="center" vertical="top"/>
    </xf>
    <xf numFmtId="1" fontId="7" fillId="0" borderId="0" xfId="0" applyNumberFormat="1" applyFont="1" applyFill="1" applyBorder="1" applyAlignment="1">
      <alignment horizontal="center" vertical="top"/>
    </xf>
    <xf numFmtId="165" fontId="2" fillId="0" borderId="0" xfId="0" applyNumberFormat="1" applyFont="1" applyFill="1" applyAlignment="1">
      <alignment horizontal="center" vertical="top"/>
    </xf>
    <xf numFmtId="5" fontId="2" fillId="0" borderId="2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5" fontId="8" fillId="0" borderId="2" xfId="0" applyNumberFormat="1" applyFont="1" applyFill="1" applyBorder="1" applyAlignment="1">
      <alignment horizontal="center" vertical="top"/>
    </xf>
    <xf numFmtId="164" fontId="2" fillId="0" borderId="2" xfId="0" applyNumberFormat="1" applyFont="1" applyFill="1" applyBorder="1" applyAlignment="1">
      <alignment horizontal="center" vertical="top"/>
    </xf>
    <xf numFmtId="1" fontId="2" fillId="0" borderId="2" xfId="0" applyNumberFormat="1" applyFont="1" applyFill="1" applyBorder="1" applyAlignment="1">
      <alignment horizontal="center" vertical="top"/>
    </xf>
    <xf numFmtId="2" fontId="2" fillId="0" borderId="2" xfId="0" applyNumberFormat="1" applyFont="1" applyFill="1" applyBorder="1" applyAlignment="1">
      <alignment horizontal="center" vertical="top"/>
    </xf>
    <xf numFmtId="5" fontId="2" fillId="0" borderId="2" xfId="0" applyNumberFormat="1" applyFont="1" applyFill="1" applyBorder="1">
      <alignment vertical="top"/>
    </xf>
    <xf numFmtId="10" fontId="2" fillId="0" borderId="2" xfId="0" applyNumberFormat="1" applyFont="1" applyFill="1" applyBorder="1">
      <alignment vertical="top"/>
    </xf>
    <xf numFmtId="7" fontId="2" fillId="0" borderId="2" xfId="0" applyNumberFormat="1" applyFont="1" applyFill="1" applyBorder="1">
      <alignment vertical="top"/>
    </xf>
    <xf numFmtId="6" fontId="2" fillId="0" borderId="0" xfId="0" applyNumberFormat="1" applyFont="1" applyFill="1">
      <alignment vertical="top"/>
    </xf>
    <xf numFmtId="7" fontId="2" fillId="0" borderId="2" xfId="0" applyNumberFormat="1" applyFont="1" applyFill="1" applyBorder="1" applyAlignment="1">
      <alignment horizontal="center" vertical="top"/>
    </xf>
    <xf numFmtId="5" fontId="7" fillId="0" borderId="2" xfId="0" applyNumberFormat="1" applyFont="1" applyFill="1" applyBorder="1" applyAlignment="1">
      <alignment horizontal="center" vertical="top"/>
    </xf>
    <xf numFmtId="14" fontId="9" fillId="0" borderId="3" xfId="0" applyNumberFormat="1" applyFont="1" applyFill="1" applyBorder="1" applyAlignment="1">
      <alignment horizontal="center" vertical="top"/>
    </xf>
    <xf numFmtId="14" fontId="9" fillId="0" borderId="4" xfId="0" applyNumberFormat="1" applyFont="1" applyFill="1" applyBorder="1" applyAlignment="1">
      <alignment horizontal="center" vertical="top"/>
    </xf>
    <xf numFmtId="14" fontId="9" fillId="0" borderId="5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49" fontId="8" fillId="0" borderId="2" xfId="0" applyNumberFormat="1" applyFont="1" applyFill="1" applyBorder="1" applyAlignment="1">
      <alignment horizontal="center" vertical="top"/>
    </xf>
    <xf numFmtId="49" fontId="7" fillId="0" borderId="2" xfId="0" applyNumberFormat="1" applyFont="1" applyFill="1" applyBorder="1" applyAlignment="1">
      <alignment horizontal="center" vertical="top"/>
    </xf>
    <xf numFmtId="10" fontId="2" fillId="2" borderId="2" xfId="0" applyNumberFormat="1" applyFont="1" applyFill="1" applyBorder="1">
      <alignment vertical="top"/>
    </xf>
    <xf numFmtId="5" fontId="4" fillId="0" borderId="0" xfId="0" applyNumberFormat="1" applyFont="1" applyFill="1" applyAlignment="1">
      <alignment horizontal="center" vertical="top"/>
    </xf>
    <xf numFmtId="5" fontId="7" fillId="0" borderId="0" xfId="0" applyNumberFormat="1" applyFont="1" applyFill="1" applyAlignment="1">
      <alignment horizontal="left" vertical="top"/>
    </xf>
    <xf numFmtId="10" fontId="2" fillId="0" borderId="0" xfId="2" applyFont="1" applyFill="1">
      <alignment vertical="top"/>
    </xf>
    <xf numFmtId="7" fontId="2" fillId="0" borderId="0" xfId="0" applyNumberFormat="1" applyFont="1" applyFill="1" applyAlignment="1">
      <alignment horizontal="center" vertical="top"/>
    </xf>
    <xf numFmtId="7" fontId="7" fillId="0" borderId="0" xfId="0" applyNumberFormat="1" applyFont="1" applyFill="1" applyAlignment="1">
      <alignment horizontal="left" vertical="top"/>
    </xf>
    <xf numFmtId="7" fontId="2" fillId="0" borderId="0" xfId="0" applyNumberFormat="1" applyFont="1" applyFill="1">
      <alignment vertical="top"/>
    </xf>
    <xf numFmtId="10" fontId="2" fillId="0" borderId="0" xfId="2" quotePrefix="1" applyFont="1" applyFill="1">
      <alignment vertical="top"/>
    </xf>
    <xf numFmtId="7" fontId="2" fillId="0" borderId="0" xfId="0" quotePrefix="1" applyNumberFormat="1" applyFont="1" applyFill="1">
      <alignment vertical="top"/>
    </xf>
    <xf numFmtId="3" fontId="2" fillId="0" borderId="0" xfId="1" applyNumberFormat="1" applyFont="1" applyFill="1">
      <alignment vertical="top"/>
    </xf>
    <xf numFmtId="3" fontId="2" fillId="0" borderId="0" xfId="1" applyNumberFormat="1" applyFont="1" applyFill="1" applyAlignment="1">
      <alignment horizontal="center" vertical="top"/>
    </xf>
    <xf numFmtId="5" fontId="7" fillId="0" borderId="0" xfId="0" applyNumberFormat="1" applyFont="1" applyFill="1">
      <alignment vertical="top"/>
    </xf>
    <xf numFmtId="10" fontId="2" fillId="0" borderId="0" xfId="0" applyNumberFormat="1" applyFont="1" applyFill="1" applyAlignment="1">
      <alignment horizontal="right" vertical="top"/>
    </xf>
    <xf numFmtId="8" fontId="2" fillId="0" borderId="0" xfId="0" applyNumberFormat="1" applyFont="1" applyFill="1">
      <alignment vertical="top"/>
    </xf>
    <xf numFmtId="5" fontId="8" fillId="0" borderId="2" xfId="0" quotePrefix="1" applyNumberFormat="1" applyFont="1" applyFill="1" applyBorder="1" applyAlignment="1">
      <alignment horizontal="center" vertical="top"/>
    </xf>
    <xf numFmtId="5" fontId="7" fillId="0" borderId="2" xfId="0" quotePrefix="1" applyNumberFormat="1" applyFont="1" applyFill="1" applyBorder="1" applyAlignment="1">
      <alignment horizontal="center" vertical="top"/>
    </xf>
  </cellXfs>
  <cellStyles count="3">
    <cellStyle name="Comma" xfId="1" builtinId="3"/>
    <cellStyle name="Normal" xfId="0" builtinId="0"/>
    <cellStyle name="Percent" xfId="2" builtinId="5"/>
  </cellStyles>
  <dxfs count="100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E44E9-30DE-400E-8BD5-2C9B0FF04958}">
  <sheetPr codeName="Sheet4"/>
  <dimension ref="A1:FA181"/>
  <sheetViews>
    <sheetView tabSelected="1" zoomScale="85" zoomScaleNormal="85" workbookViewId="0"/>
  </sheetViews>
  <sheetFormatPr defaultColWidth="10.28515625" defaultRowHeight="14.25" x14ac:dyDescent="0.25"/>
  <cols>
    <col min="1" max="1" width="8" style="4" customWidth="1"/>
    <col min="2" max="2" width="9.140625" style="2" customWidth="1"/>
    <col min="3" max="3" width="28.7109375" style="4" customWidth="1"/>
    <col min="4" max="4" width="13.140625" style="4" customWidth="1"/>
    <col min="5" max="5" width="9.7109375" style="4" customWidth="1"/>
    <col min="6" max="6" width="9.5703125" style="10" customWidth="1"/>
    <col min="7" max="7" width="14.140625" style="11" customWidth="1"/>
    <col min="8" max="8" width="14.42578125" style="11" customWidth="1"/>
    <col min="9" max="10" width="11.42578125" style="12" customWidth="1"/>
    <col min="11" max="11" width="12.140625" style="20" customWidth="1"/>
    <col min="12" max="12" width="12.7109375" style="11" customWidth="1"/>
    <col min="13" max="13" width="14.42578125" style="11" customWidth="1"/>
    <col min="14" max="16" width="12.85546875" style="11" customWidth="1"/>
    <col min="17" max="21" width="13" style="11" customWidth="1"/>
    <col min="22" max="22" width="14.42578125" style="11" customWidth="1"/>
    <col min="23" max="36" width="13" style="11" customWidth="1"/>
    <col min="37" max="37" width="13.85546875" style="11" customWidth="1"/>
    <col min="38" max="157" width="9.7109375" style="11" customWidth="1"/>
    <col min="158" max="16384" width="10.28515625" style="2"/>
  </cols>
  <sheetData>
    <row r="1" spans="1:157" ht="20.25" x14ac:dyDescent="0.25">
      <c r="A1" s="1"/>
      <c r="C1" s="3"/>
      <c r="E1" s="3"/>
      <c r="F1" s="5"/>
      <c r="G1" s="6"/>
      <c r="H1" s="6"/>
      <c r="I1" s="7"/>
      <c r="J1" s="7"/>
      <c r="K1" s="8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</row>
    <row r="2" spans="1:157" ht="20.25" x14ac:dyDescent="0.25">
      <c r="A2" s="9" t="s">
        <v>0</v>
      </c>
      <c r="H2" s="12"/>
      <c r="K2" s="13" t="s">
        <v>338</v>
      </c>
    </row>
    <row r="3" spans="1:157" x14ac:dyDescent="0.25">
      <c r="A3" s="11"/>
      <c r="H3" s="12"/>
      <c r="K3" s="12"/>
    </row>
    <row r="4" spans="1:157" x14ac:dyDescent="0.25">
      <c r="A4" s="14"/>
      <c r="B4" s="15"/>
      <c r="G4" s="16"/>
      <c r="H4" s="12"/>
      <c r="J4" s="17" t="s">
        <v>2</v>
      </c>
      <c r="K4" s="18">
        <v>43463</v>
      </c>
    </row>
    <row r="5" spans="1:157" x14ac:dyDescent="0.25">
      <c r="B5" s="15"/>
      <c r="D5" s="19"/>
      <c r="E5" s="16"/>
    </row>
    <row r="6" spans="1:157" x14ac:dyDescent="0.25">
      <c r="A6" s="21"/>
      <c r="B6" s="22"/>
      <c r="C6" s="21"/>
      <c r="D6" s="23"/>
      <c r="E6" s="21" t="s">
        <v>3</v>
      </c>
      <c r="F6" s="24"/>
      <c r="G6" s="21" t="s">
        <v>4</v>
      </c>
      <c r="H6" s="21" t="s">
        <v>4</v>
      </c>
      <c r="I6" s="25"/>
      <c r="J6" s="25" t="s">
        <v>5</v>
      </c>
      <c r="K6" s="26" t="s">
        <v>5</v>
      </c>
      <c r="L6" s="4" t="s">
        <v>7</v>
      </c>
      <c r="M6" s="4" t="s">
        <v>8</v>
      </c>
      <c r="N6" s="4" t="s">
        <v>9</v>
      </c>
      <c r="O6" s="4" t="s">
        <v>10</v>
      </c>
      <c r="P6" s="4" t="s">
        <v>11</v>
      </c>
      <c r="Q6" s="4" t="s">
        <v>12</v>
      </c>
      <c r="R6" s="4" t="s">
        <v>13</v>
      </c>
      <c r="S6" s="4" t="s">
        <v>14</v>
      </c>
      <c r="T6" s="4" t="s">
        <v>15</v>
      </c>
      <c r="U6" s="4" t="s">
        <v>16</v>
      </c>
      <c r="V6" s="4" t="s">
        <v>17</v>
      </c>
      <c r="W6" s="4" t="s">
        <v>18</v>
      </c>
      <c r="X6" s="4" t="s">
        <v>19</v>
      </c>
      <c r="Y6" s="4" t="s">
        <v>20</v>
      </c>
      <c r="Z6" s="4" t="s">
        <v>21</v>
      </c>
      <c r="AA6" s="4" t="s">
        <v>22</v>
      </c>
      <c r="AB6" s="4" t="s">
        <v>23</v>
      </c>
      <c r="AC6" s="4" t="s">
        <v>24</v>
      </c>
      <c r="AD6" s="4" t="s">
        <v>25</v>
      </c>
      <c r="AE6" s="4" t="s">
        <v>26</v>
      </c>
      <c r="AF6" s="4" t="s">
        <v>27</v>
      </c>
      <c r="AG6" s="4" t="s">
        <v>28</v>
      </c>
      <c r="AH6" s="4" t="s">
        <v>29</v>
      </c>
      <c r="AI6" s="4" t="s">
        <v>30</v>
      </c>
      <c r="AJ6" s="4" t="s">
        <v>31</v>
      </c>
      <c r="AK6" s="4" t="s">
        <v>32</v>
      </c>
    </row>
    <row r="7" spans="1:157" x14ac:dyDescent="0.25">
      <c r="A7" s="27" t="s">
        <v>59</v>
      </c>
      <c r="B7" s="28" t="s">
        <v>60</v>
      </c>
      <c r="C7" s="27" t="s">
        <v>61</v>
      </c>
      <c r="D7" s="29" t="s">
        <v>62</v>
      </c>
      <c r="E7" s="27" t="s">
        <v>63</v>
      </c>
      <c r="F7" s="30" t="s">
        <v>64</v>
      </c>
      <c r="G7" s="31" t="s">
        <v>339</v>
      </c>
      <c r="H7" s="31" t="s">
        <v>340</v>
      </c>
      <c r="I7" s="32" t="s">
        <v>67</v>
      </c>
      <c r="J7" s="32" t="s">
        <v>68</v>
      </c>
      <c r="K7" s="33" t="s">
        <v>69</v>
      </c>
      <c r="L7" s="16">
        <v>43288</v>
      </c>
      <c r="M7" s="16">
        <f>+L7+7</f>
        <v>43295</v>
      </c>
      <c r="N7" s="16">
        <f t="shared" ref="N7:AK7" si="0">+M7+7</f>
        <v>43302</v>
      </c>
      <c r="O7" s="16">
        <f t="shared" si="0"/>
        <v>43309</v>
      </c>
      <c r="P7" s="16">
        <f t="shared" si="0"/>
        <v>43316</v>
      </c>
      <c r="Q7" s="16">
        <f t="shared" si="0"/>
        <v>43323</v>
      </c>
      <c r="R7" s="16">
        <f t="shared" si="0"/>
        <v>43330</v>
      </c>
      <c r="S7" s="16">
        <f t="shared" si="0"/>
        <v>43337</v>
      </c>
      <c r="T7" s="16">
        <f t="shared" si="0"/>
        <v>43344</v>
      </c>
      <c r="U7" s="16">
        <f t="shared" si="0"/>
        <v>43351</v>
      </c>
      <c r="V7" s="16">
        <f t="shared" si="0"/>
        <v>43358</v>
      </c>
      <c r="W7" s="16">
        <f t="shared" si="0"/>
        <v>43365</v>
      </c>
      <c r="X7" s="16">
        <f t="shared" si="0"/>
        <v>43372</v>
      </c>
      <c r="Y7" s="16">
        <f t="shared" si="0"/>
        <v>43379</v>
      </c>
      <c r="Z7" s="16">
        <f t="shared" si="0"/>
        <v>43386</v>
      </c>
      <c r="AA7" s="16">
        <f t="shared" si="0"/>
        <v>43393</v>
      </c>
      <c r="AB7" s="16">
        <f t="shared" si="0"/>
        <v>43400</v>
      </c>
      <c r="AC7" s="16">
        <f t="shared" si="0"/>
        <v>43407</v>
      </c>
      <c r="AD7" s="16">
        <f t="shared" si="0"/>
        <v>43414</v>
      </c>
      <c r="AE7" s="16">
        <f t="shared" si="0"/>
        <v>43421</v>
      </c>
      <c r="AF7" s="16">
        <f t="shared" si="0"/>
        <v>43428</v>
      </c>
      <c r="AG7" s="16">
        <f t="shared" si="0"/>
        <v>43435</v>
      </c>
      <c r="AH7" s="16">
        <f t="shared" si="0"/>
        <v>43442</v>
      </c>
      <c r="AI7" s="16">
        <f t="shared" si="0"/>
        <v>43449</v>
      </c>
      <c r="AJ7" s="16">
        <f t="shared" si="0"/>
        <v>43456</v>
      </c>
      <c r="AK7" s="16">
        <f t="shared" si="0"/>
        <v>43463</v>
      </c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</row>
    <row r="8" spans="1:157" x14ac:dyDescent="0.25">
      <c r="A8" s="35">
        <v>1</v>
      </c>
      <c r="B8" s="36">
        <v>1428</v>
      </c>
      <c r="C8" s="37" t="s">
        <v>288</v>
      </c>
      <c r="D8" s="38">
        <v>42923</v>
      </c>
      <c r="E8" s="39">
        <v>34</v>
      </c>
      <c r="F8" s="40">
        <v>0.99285000000000001</v>
      </c>
      <c r="G8" s="41">
        <f>SUM(L8:AK8)</f>
        <v>150</v>
      </c>
      <c r="H8" s="41">
        <v>978619</v>
      </c>
      <c r="I8" s="42">
        <f>((G8+H8)/((F8*(A8*1000000))))</f>
        <v>0.9858175958100418</v>
      </c>
      <c r="J8" s="43">
        <v>4.2922059269425335E-2</v>
      </c>
      <c r="K8" s="39">
        <f t="shared" ref="K8:K23" si="1">IF(E8&lt;11.5," ",J8/$J$151*100)</f>
        <v>133.10680340943733</v>
      </c>
      <c r="L8" s="44"/>
      <c r="M8" s="44"/>
      <c r="N8" s="44"/>
      <c r="O8" s="44"/>
      <c r="P8" s="44"/>
      <c r="Q8" s="44">
        <v>150</v>
      </c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</row>
    <row r="9" spans="1:157" x14ac:dyDescent="0.25">
      <c r="A9" s="35">
        <v>1</v>
      </c>
      <c r="B9" s="36">
        <v>1485</v>
      </c>
      <c r="C9" s="46" t="s">
        <v>341</v>
      </c>
      <c r="D9" s="38">
        <v>43399</v>
      </c>
      <c r="E9" s="39">
        <f>(+$K$4-D9+1)/7</f>
        <v>9.2857142857142865</v>
      </c>
      <c r="F9" s="40">
        <v>0.55079999999999996</v>
      </c>
      <c r="G9" s="41">
        <f>SUM(L9:AK9)</f>
        <v>244229</v>
      </c>
      <c r="H9" s="41">
        <v>0</v>
      </c>
      <c r="I9" s="42">
        <f t="shared" ref="I9:I13" si="2">((G9+H9)/((F9*(A9*1000000))))</f>
        <v>0.44340777051561364</v>
      </c>
      <c r="J9" s="43" t="str">
        <f>IF(E9&gt;12,SUM(AB9:AK9)/$D$148/12," ")</f>
        <v xml:space="preserve"> </v>
      </c>
      <c r="K9" s="39" t="str">
        <f t="shared" si="1"/>
        <v xml:space="preserve"> </v>
      </c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>
        <v>2400</v>
      </c>
      <c r="AC9" s="44">
        <v>10199</v>
      </c>
      <c r="AD9" s="44">
        <v>17250</v>
      </c>
      <c r="AE9" s="44">
        <v>19200</v>
      </c>
      <c r="AF9" s="44">
        <v>21450</v>
      </c>
      <c r="AG9" s="44">
        <v>23550</v>
      </c>
      <c r="AH9" s="44">
        <v>26250</v>
      </c>
      <c r="AI9" s="44">
        <v>27030</v>
      </c>
      <c r="AJ9" s="44">
        <v>38550</v>
      </c>
      <c r="AK9" s="44">
        <v>58350</v>
      </c>
    </row>
    <row r="10" spans="1:157" x14ac:dyDescent="0.25">
      <c r="A10" s="35">
        <v>1</v>
      </c>
      <c r="B10" s="36">
        <v>1474</v>
      </c>
      <c r="C10" s="46" t="s">
        <v>342</v>
      </c>
      <c r="D10" s="38">
        <v>43350</v>
      </c>
      <c r="E10" s="39">
        <f>(+$K$4-D10+1)/7</f>
        <v>16.285714285714285</v>
      </c>
      <c r="F10" s="40">
        <v>0.61199999999999999</v>
      </c>
      <c r="G10" s="41">
        <f>SUM(L10:AK10)</f>
        <v>300007</v>
      </c>
      <c r="H10" s="41">
        <v>0</v>
      </c>
      <c r="I10" s="42">
        <f t="shared" si="2"/>
        <v>0.49020751633986925</v>
      </c>
      <c r="J10" s="43">
        <f>IF(E10&gt;12,SUM(U10:AG10)/$D$148/12," ")</f>
        <v>2.8555394198596724E-2</v>
      </c>
      <c r="K10" s="39">
        <f t="shared" si="1"/>
        <v>88.553934889585051</v>
      </c>
      <c r="L10" s="44"/>
      <c r="M10" s="44"/>
      <c r="N10" s="44"/>
      <c r="O10" s="44"/>
      <c r="P10" s="44"/>
      <c r="Q10" s="44"/>
      <c r="R10" s="44"/>
      <c r="S10" s="44"/>
      <c r="T10" s="44"/>
      <c r="U10" s="44">
        <v>3000</v>
      </c>
      <c r="V10" s="44">
        <v>10650</v>
      </c>
      <c r="W10" s="44">
        <v>18600</v>
      </c>
      <c r="X10" s="44">
        <v>18521</v>
      </c>
      <c r="Y10" s="44">
        <v>24750</v>
      </c>
      <c r="Z10" s="44">
        <v>22050</v>
      </c>
      <c r="AA10" s="44">
        <v>21221</v>
      </c>
      <c r="AB10" s="44">
        <v>17700</v>
      </c>
      <c r="AC10" s="44">
        <v>17738</v>
      </c>
      <c r="AD10" s="44">
        <v>16200</v>
      </c>
      <c r="AE10" s="44">
        <v>12750</v>
      </c>
      <c r="AF10" s="44">
        <v>17250</v>
      </c>
      <c r="AG10" s="44">
        <v>14294</v>
      </c>
      <c r="AH10" s="44">
        <v>20100</v>
      </c>
      <c r="AI10" s="44">
        <v>14933</v>
      </c>
      <c r="AJ10" s="44">
        <v>16800</v>
      </c>
      <c r="AK10" s="44">
        <v>33450</v>
      </c>
    </row>
    <row r="11" spans="1:157" x14ac:dyDescent="0.25">
      <c r="A11" s="35">
        <v>1</v>
      </c>
      <c r="B11" s="36">
        <v>1406</v>
      </c>
      <c r="C11" s="46" t="s">
        <v>343</v>
      </c>
      <c r="D11" s="38">
        <v>43315</v>
      </c>
      <c r="E11" s="39">
        <f>(+$K$4-D11+1)/7</f>
        <v>21.285714285714285</v>
      </c>
      <c r="F11" s="40">
        <v>0.61199999999999999</v>
      </c>
      <c r="G11" s="41">
        <f>SUM(L11:AK11)</f>
        <v>302958</v>
      </c>
      <c r="H11" s="41">
        <v>0</v>
      </c>
      <c r="I11" s="42">
        <f t="shared" si="2"/>
        <v>0.49502941176470588</v>
      </c>
      <c r="J11" s="43">
        <f>IF(E11&gt;12,SUM(P11:AB11)/$D$148/12," ")</f>
        <v>2.4868476347020305E-2</v>
      </c>
      <c r="K11" s="39">
        <f t="shared" si="1"/>
        <v>77.120330397870788</v>
      </c>
      <c r="L11" s="44"/>
      <c r="M11" s="44"/>
      <c r="N11" s="44"/>
      <c r="O11" s="44"/>
      <c r="P11" s="44">
        <v>2100</v>
      </c>
      <c r="Q11" s="44">
        <v>10200</v>
      </c>
      <c r="R11" s="44">
        <v>14550</v>
      </c>
      <c r="S11" s="44">
        <v>15750</v>
      </c>
      <c r="T11" s="44">
        <v>19350</v>
      </c>
      <c r="U11" s="44">
        <v>19800</v>
      </c>
      <c r="V11" s="44">
        <v>16500</v>
      </c>
      <c r="W11" s="44">
        <v>14892</v>
      </c>
      <c r="X11" s="44">
        <v>13338</v>
      </c>
      <c r="Y11" s="44">
        <v>19725</v>
      </c>
      <c r="Z11" s="44">
        <v>12295</v>
      </c>
      <c r="AA11" s="44">
        <v>14700</v>
      </c>
      <c r="AB11" s="44">
        <v>13800</v>
      </c>
      <c r="AC11" s="44">
        <v>15053</v>
      </c>
      <c r="AD11" s="44">
        <v>10200</v>
      </c>
      <c r="AE11" s="44">
        <v>10650</v>
      </c>
      <c r="AF11" s="44">
        <v>11195</v>
      </c>
      <c r="AG11" s="44">
        <v>10200</v>
      </c>
      <c r="AH11" s="44">
        <v>10945</v>
      </c>
      <c r="AI11" s="44">
        <v>11582</v>
      </c>
      <c r="AJ11" s="44">
        <v>11700</v>
      </c>
      <c r="AK11" s="44">
        <v>24433</v>
      </c>
    </row>
    <row r="12" spans="1:157" x14ac:dyDescent="0.25">
      <c r="A12" s="35">
        <v>1</v>
      </c>
      <c r="B12" s="36">
        <v>1475</v>
      </c>
      <c r="C12" s="46" t="s">
        <v>344</v>
      </c>
      <c r="D12" s="38">
        <v>43378</v>
      </c>
      <c r="E12" s="39">
        <f>(+$K$4-D12+1)/7</f>
        <v>12.285714285714286</v>
      </c>
      <c r="F12" s="40">
        <v>0.61199999999999999</v>
      </c>
      <c r="G12" s="41">
        <f>SUM(L12:AK12)</f>
        <v>184593</v>
      </c>
      <c r="H12" s="41">
        <v>0</v>
      </c>
      <c r="I12" s="42">
        <f t="shared" si="2"/>
        <v>0.30162254901960783</v>
      </c>
      <c r="J12" s="43">
        <f>IF(E12&gt;12,SUM(Y12:AK12)/$D$148/12," ")</f>
        <v>2.4548377830617748E-2</v>
      </c>
      <c r="K12" s="39">
        <f t="shared" si="1"/>
        <v>76.127663899113159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>
        <v>2250</v>
      </c>
      <c r="Z12" s="44">
        <v>13350</v>
      </c>
      <c r="AA12" s="44">
        <v>18750</v>
      </c>
      <c r="AB12" s="44">
        <v>14250</v>
      </c>
      <c r="AC12" s="44">
        <v>17700</v>
      </c>
      <c r="AD12" s="44">
        <v>14400</v>
      </c>
      <c r="AE12" s="44">
        <v>9782</v>
      </c>
      <c r="AF12" s="44">
        <v>12450</v>
      </c>
      <c r="AG12" s="44">
        <v>11700</v>
      </c>
      <c r="AH12" s="44">
        <v>15450</v>
      </c>
      <c r="AI12" s="44">
        <v>16017</v>
      </c>
      <c r="AJ12" s="44">
        <v>13144</v>
      </c>
      <c r="AK12" s="44">
        <v>25350</v>
      </c>
    </row>
    <row r="13" spans="1:157" x14ac:dyDescent="0.25">
      <c r="A13" s="35">
        <v>1</v>
      </c>
      <c r="B13" s="36">
        <v>1405</v>
      </c>
      <c r="C13" s="37" t="s">
        <v>289</v>
      </c>
      <c r="D13" s="38">
        <v>43196</v>
      </c>
      <c r="E13" s="39">
        <v>30</v>
      </c>
      <c r="F13" s="40">
        <v>0.61124999999999996</v>
      </c>
      <c r="G13" s="41">
        <f>SUM(L13:AK13)</f>
        <v>328885</v>
      </c>
      <c r="H13" s="41">
        <v>223758</v>
      </c>
      <c r="I13" s="42">
        <f t="shared" si="2"/>
        <v>0.904119427402863</v>
      </c>
      <c r="J13" s="43">
        <v>2.9756794280516415E-2</v>
      </c>
      <c r="K13" s="39">
        <f t="shared" si="1"/>
        <v>92.279630423351719</v>
      </c>
      <c r="L13" s="44">
        <v>16950</v>
      </c>
      <c r="M13" s="44">
        <v>19059</v>
      </c>
      <c r="N13" s="44">
        <v>24203</v>
      </c>
      <c r="O13" s="44">
        <v>20250</v>
      </c>
      <c r="P13" s="44">
        <v>18300</v>
      </c>
      <c r="Q13" s="44">
        <v>15300</v>
      </c>
      <c r="R13" s="44">
        <v>17837</v>
      </c>
      <c r="S13" s="44">
        <v>12750</v>
      </c>
      <c r="T13" s="44">
        <v>15450</v>
      </c>
      <c r="U13" s="44">
        <v>17550</v>
      </c>
      <c r="V13" s="44">
        <v>11739</v>
      </c>
      <c r="W13" s="44">
        <v>13134</v>
      </c>
      <c r="X13" s="44">
        <v>13530</v>
      </c>
      <c r="Y13" s="44">
        <v>12415</v>
      </c>
      <c r="Z13" s="44">
        <v>9900</v>
      </c>
      <c r="AA13" s="44">
        <v>11650</v>
      </c>
      <c r="AB13" s="44">
        <v>12300</v>
      </c>
      <c r="AC13" s="44">
        <v>9329</v>
      </c>
      <c r="AD13" s="44">
        <v>9600</v>
      </c>
      <c r="AE13" s="44">
        <v>7200</v>
      </c>
      <c r="AF13" s="44">
        <v>7976</v>
      </c>
      <c r="AG13" s="44">
        <v>6000</v>
      </c>
      <c r="AH13" s="44">
        <v>6300</v>
      </c>
      <c r="AI13" s="44">
        <v>6062</v>
      </c>
      <c r="AJ13" s="44">
        <v>5762</v>
      </c>
      <c r="AK13" s="44">
        <v>8339</v>
      </c>
    </row>
    <row r="14" spans="1:157" x14ac:dyDescent="0.25">
      <c r="A14" s="35">
        <v>1</v>
      </c>
      <c r="B14" s="36">
        <v>1434</v>
      </c>
      <c r="C14" s="37" t="s">
        <v>244</v>
      </c>
      <c r="D14" s="38">
        <v>43070</v>
      </c>
      <c r="E14" s="39">
        <v>15</v>
      </c>
      <c r="F14" s="40">
        <v>0.55079999999999996</v>
      </c>
      <c r="G14" s="41">
        <f>SUM(L14:AK14)</f>
        <v>789</v>
      </c>
      <c r="H14" s="41">
        <v>526925</v>
      </c>
      <c r="I14" s="42">
        <f>((G14+H14)/((F14*(A14*1000000))))</f>
        <v>0.95808641975308639</v>
      </c>
      <c r="J14" s="43">
        <v>5.3070791376091157E-2</v>
      </c>
      <c r="K14" s="39">
        <f t="shared" si="1"/>
        <v>164.57932155907969</v>
      </c>
      <c r="L14" s="44"/>
      <c r="M14" s="44"/>
      <c r="N14" s="44">
        <v>111</v>
      </c>
      <c r="O14" s="44">
        <v>378</v>
      </c>
      <c r="P14" s="44">
        <v>150</v>
      </c>
      <c r="Q14" s="44"/>
      <c r="R14" s="44">
        <v>150</v>
      </c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</row>
    <row r="15" spans="1:157" x14ac:dyDescent="0.25">
      <c r="A15" s="35">
        <v>1</v>
      </c>
      <c r="B15" s="36">
        <v>1371</v>
      </c>
      <c r="C15" s="37" t="s">
        <v>83</v>
      </c>
      <c r="D15" s="38">
        <v>42860</v>
      </c>
      <c r="E15" s="39">
        <v>27</v>
      </c>
      <c r="F15" s="40">
        <v>0.61199999999999999</v>
      </c>
      <c r="G15" s="41">
        <f>SUM(L15:AK15)</f>
        <v>-162</v>
      </c>
      <c r="H15" s="41">
        <f>423923+163421</f>
        <v>587344</v>
      </c>
      <c r="I15" s="42">
        <f t="shared" ref="I15:I21" si="3">((G15+H15)/((F15*(A15*1000000))))</f>
        <v>0.95944771241830062</v>
      </c>
      <c r="J15" s="43">
        <v>3.2522248642207791E-2</v>
      </c>
      <c r="K15" s="39">
        <f t="shared" si="1"/>
        <v>100.85565860850532</v>
      </c>
      <c r="L15" s="44"/>
      <c r="M15" s="44"/>
      <c r="N15" s="44"/>
      <c r="O15" s="44">
        <v>-162</v>
      </c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</row>
    <row r="16" spans="1:157" x14ac:dyDescent="0.25">
      <c r="A16" s="35">
        <v>1</v>
      </c>
      <c r="B16" s="36">
        <v>1386</v>
      </c>
      <c r="C16" s="37" t="s">
        <v>290</v>
      </c>
      <c r="D16" s="38">
        <v>43133</v>
      </c>
      <c r="E16" s="39">
        <v>31</v>
      </c>
      <c r="F16" s="40">
        <v>0.61199999999999999</v>
      </c>
      <c r="G16" s="41">
        <f>SUM(L16:AK16)</f>
        <v>207650</v>
      </c>
      <c r="H16" s="41">
        <v>363753</v>
      </c>
      <c r="I16" s="42">
        <f t="shared" si="3"/>
        <v>0.93366503267973855</v>
      </c>
      <c r="J16" s="43">
        <v>2.9841107724388128E-2</v>
      </c>
      <c r="K16" s="39">
        <f t="shared" si="1"/>
        <v>92.54109721197338</v>
      </c>
      <c r="L16" s="44">
        <v>13200</v>
      </c>
      <c r="M16" s="44">
        <v>14200</v>
      </c>
      <c r="N16" s="44">
        <v>18273</v>
      </c>
      <c r="O16" s="44">
        <v>12200</v>
      </c>
      <c r="P16" s="44">
        <v>12600</v>
      </c>
      <c r="Q16" s="44">
        <v>13400</v>
      </c>
      <c r="R16" s="44">
        <v>11400</v>
      </c>
      <c r="S16" s="44">
        <v>10200</v>
      </c>
      <c r="T16" s="44">
        <v>11751</v>
      </c>
      <c r="U16" s="44">
        <v>11400</v>
      </c>
      <c r="V16" s="44">
        <v>9470</v>
      </c>
      <c r="W16" s="44">
        <v>7242</v>
      </c>
      <c r="X16" s="44">
        <v>11219</v>
      </c>
      <c r="Y16" s="44">
        <v>8600</v>
      </c>
      <c r="Z16" s="44">
        <v>6400</v>
      </c>
      <c r="AA16" s="44">
        <v>5243</v>
      </c>
      <c r="AB16" s="44">
        <v>5600</v>
      </c>
      <c r="AC16" s="44">
        <v>5951</v>
      </c>
      <c r="AD16" s="44">
        <v>4208</v>
      </c>
      <c r="AE16" s="44">
        <v>4118</v>
      </c>
      <c r="AF16" s="44">
        <v>1800</v>
      </c>
      <c r="AG16" s="44">
        <v>2706</v>
      </c>
      <c r="AH16" s="44">
        <v>2357</v>
      </c>
      <c r="AI16" s="44">
        <v>1293</v>
      </c>
      <c r="AJ16" s="44">
        <v>1619</v>
      </c>
      <c r="AK16" s="44">
        <v>1200</v>
      </c>
    </row>
    <row r="17" spans="1:157" x14ac:dyDescent="0.25">
      <c r="A17" s="35">
        <v>1</v>
      </c>
      <c r="B17" s="36">
        <v>1383</v>
      </c>
      <c r="C17" s="37" t="s">
        <v>86</v>
      </c>
      <c r="D17" s="38">
        <v>42888</v>
      </c>
      <c r="E17" s="39">
        <v>34</v>
      </c>
      <c r="F17" s="40">
        <v>0.61199999999999999</v>
      </c>
      <c r="G17" s="41">
        <f>SUM(L17:AK17)</f>
        <v>-348</v>
      </c>
      <c r="H17" s="41">
        <f>531250+67306</f>
        <v>598556</v>
      </c>
      <c r="I17" s="42">
        <f t="shared" si="3"/>
        <v>0.97746405228758171</v>
      </c>
      <c r="J17" s="43">
        <v>2.7472884051726432E-2</v>
      </c>
      <c r="K17" s="39">
        <f t="shared" si="1"/>
        <v>85.196932272265983</v>
      </c>
      <c r="L17" s="44"/>
      <c r="M17" s="44">
        <v>-156</v>
      </c>
      <c r="N17" s="44">
        <v>-36</v>
      </c>
      <c r="O17" s="44">
        <v>-166</v>
      </c>
      <c r="P17" s="44">
        <v>-92</v>
      </c>
      <c r="Q17" s="44">
        <v>200</v>
      </c>
      <c r="R17" s="44"/>
      <c r="S17" s="44"/>
      <c r="T17" s="44">
        <v>-8</v>
      </c>
      <c r="U17" s="44"/>
      <c r="V17" s="44"/>
      <c r="W17" s="44"/>
      <c r="X17" s="44"/>
      <c r="Y17" s="44"/>
      <c r="Z17" s="44"/>
      <c r="AA17" s="44"/>
      <c r="AB17" s="44"/>
      <c r="AC17" s="44"/>
      <c r="AD17" s="44">
        <v>-90</v>
      </c>
      <c r="AE17" s="44"/>
      <c r="AF17" s="44"/>
      <c r="AG17" s="44"/>
      <c r="AH17" s="44"/>
      <c r="AI17" s="44"/>
      <c r="AJ17" s="44"/>
      <c r="AK17" s="44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</row>
    <row r="18" spans="1:157" x14ac:dyDescent="0.25">
      <c r="A18" s="35">
        <v>1</v>
      </c>
      <c r="B18" s="36">
        <v>1433</v>
      </c>
      <c r="C18" s="37" t="s">
        <v>291</v>
      </c>
      <c r="D18" s="38">
        <v>43028</v>
      </c>
      <c r="E18" s="39">
        <v>14</v>
      </c>
      <c r="F18" s="40">
        <v>0.54315000000000002</v>
      </c>
      <c r="G18" s="41">
        <f>SUM(L18:AK18)</f>
        <v>-4</v>
      </c>
      <c r="H18" s="41">
        <v>533863</v>
      </c>
      <c r="I18" s="42">
        <f t="shared" si="3"/>
        <v>0.98289422811378069</v>
      </c>
      <c r="J18" s="43">
        <v>5.2822638558639064E-2</v>
      </c>
      <c r="K18" s="39">
        <f t="shared" si="1"/>
        <v>163.80976788783673</v>
      </c>
      <c r="L18" s="44"/>
      <c r="M18" s="44"/>
      <c r="N18" s="44"/>
      <c r="O18" s="44"/>
      <c r="P18" s="44">
        <v>-4</v>
      </c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</row>
    <row r="19" spans="1:157" x14ac:dyDescent="0.25">
      <c r="A19" s="35">
        <v>1</v>
      </c>
      <c r="B19" s="36">
        <v>1385</v>
      </c>
      <c r="C19" s="37" t="s">
        <v>292</v>
      </c>
      <c r="D19" s="38">
        <v>43161</v>
      </c>
      <c r="E19" s="39">
        <v>27</v>
      </c>
      <c r="F19" s="40">
        <v>0.61199999999999999</v>
      </c>
      <c r="G19" s="41">
        <f>SUM(L19:AK19)</f>
        <v>236476</v>
      </c>
      <c r="H19" s="41">
        <v>326461</v>
      </c>
      <c r="I19" s="42">
        <f t="shared" si="3"/>
        <v>0.91983169934640518</v>
      </c>
      <c r="J19" s="43">
        <v>3.0385687460436517E-2</v>
      </c>
      <c r="K19" s="39">
        <f t="shared" si="1"/>
        <v>94.229908725231567</v>
      </c>
      <c r="L19" s="44">
        <v>19400</v>
      </c>
      <c r="M19" s="44">
        <v>17389</v>
      </c>
      <c r="N19" s="44">
        <v>21605</v>
      </c>
      <c r="O19" s="44">
        <v>16400</v>
      </c>
      <c r="P19" s="44">
        <v>19598</v>
      </c>
      <c r="Q19" s="44">
        <v>18200</v>
      </c>
      <c r="R19" s="44">
        <v>13400</v>
      </c>
      <c r="S19" s="44">
        <v>14990</v>
      </c>
      <c r="T19" s="44">
        <v>12499</v>
      </c>
      <c r="U19" s="44">
        <v>14959</v>
      </c>
      <c r="V19" s="44">
        <v>9747</v>
      </c>
      <c r="W19" s="44">
        <v>10226</v>
      </c>
      <c r="X19" s="44">
        <v>9896</v>
      </c>
      <c r="Y19" s="44">
        <v>7806</v>
      </c>
      <c r="Z19" s="44">
        <v>6417</v>
      </c>
      <c r="AA19" s="44">
        <v>5074</v>
      </c>
      <c r="AB19" s="44">
        <v>3654</v>
      </c>
      <c r="AC19" s="44">
        <v>5357</v>
      </c>
      <c r="AD19" s="44">
        <v>1078</v>
      </c>
      <c r="AE19" s="44">
        <v>2347</v>
      </c>
      <c r="AF19" s="44">
        <v>1825</v>
      </c>
      <c r="AG19" s="44">
        <v>1286</v>
      </c>
      <c r="AH19" s="44">
        <v>721</v>
      </c>
      <c r="AI19" s="44">
        <v>993</v>
      </c>
      <c r="AJ19" s="44">
        <v>1023</v>
      </c>
      <c r="AK19" s="44">
        <v>586</v>
      </c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</row>
    <row r="20" spans="1:157" x14ac:dyDescent="0.25">
      <c r="A20" s="35">
        <v>1</v>
      </c>
      <c r="B20" s="36">
        <v>1369</v>
      </c>
      <c r="C20" s="37" t="s">
        <v>87</v>
      </c>
      <c r="D20" s="38">
        <v>42741</v>
      </c>
      <c r="E20" s="39">
        <v>32</v>
      </c>
      <c r="F20" s="40">
        <v>0.60519999999999996</v>
      </c>
      <c r="G20" s="41">
        <f>SUM(L20:AK20)</f>
        <v>-30</v>
      </c>
      <c r="H20" s="41">
        <f>186467+396376</f>
        <v>582843</v>
      </c>
      <c r="I20" s="42">
        <f t="shared" si="3"/>
        <v>0.96300892267019167</v>
      </c>
      <c r="J20" s="43">
        <v>2.3975870928618165E-2</v>
      </c>
      <c r="K20" s="39">
        <f t="shared" si="1"/>
        <v>74.352246667226368</v>
      </c>
      <c r="L20" s="44"/>
      <c r="M20" s="44"/>
      <c r="N20" s="44"/>
      <c r="O20" s="44"/>
      <c r="P20" s="44"/>
      <c r="Q20" s="44"/>
      <c r="R20" s="44"/>
      <c r="S20" s="44"/>
      <c r="T20" s="44"/>
      <c r="U20" s="44">
        <v>-30</v>
      </c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</row>
    <row r="21" spans="1:157" x14ac:dyDescent="0.25">
      <c r="A21" s="35">
        <v>1</v>
      </c>
      <c r="B21" s="36">
        <v>1407</v>
      </c>
      <c r="C21" s="37" t="s">
        <v>293</v>
      </c>
      <c r="D21" s="38">
        <v>43161</v>
      </c>
      <c r="E21" s="39">
        <v>36</v>
      </c>
      <c r="F21" s="40">
        <v>0.61199999999999999</v>
      </c>
      <c r="G21" s="41">
        <f>SUM(L21:AK21)</f>
        <v>286843</v>
      </c>
      <c r="H21" s="41">
        <v>261998</v>
      </c>
      <c r="I21" s="42">
        <f t="shared" si="3"/>
        <v>0.89679901960784314</v>
      </c>
      <c r="J21" s="43">
        <v>2.4393581539345385E-2</v>
      </c>
      <c r="K21" s="39">
        <f t="shared" si="1"/>
        <v>75.647620773000213</v>
      </c>
      <c r="L21" s="44">
        <v>13648</v>
      </c>
      <c r="M21" s="44">
        <v>15750</v>
      </c>
      <c r="N21" s="44">
        <v>19297</v>
      </c>
      <c r="O21" s="44">
        <v>15300</v>
      </c>
      <c r="P21" s="44">
        <v>13800</v>
      </c>
      <c r="Q21" s="44">
        <v>14850</v>
      </c>
      <c r="R21" s="44">
        <v>15450</v>
      </c>
      <c r="S21" s="44">
        <v>14250</v>
      </c>
      <c r="T21" s="44">
        <v>12289</v>
      </c>
      <c r="U21" s="44">
        <v>13050</v>
      </c>
      <c r="V21" s="44">
        <v>13526</v>
      </c>
      <c r="W21" s="44">
        <v>8850</v>
      </c>
      <c r="X21" s="44">
        <v>9750</v>
      </c>
      <c r="Y21" s="44">
        <v>10817</v>
      </c>
      <c r="Z21" s="44">
        <v>9197</v>
      </c>
      <c r="AA21" s="44">
        <v>9146</v>
      </c>
      <c r="AB21" s="44">
        <v>9750</v>
      </c>
      <c r="AC21" s="44">
        <v>8674</v>
      </c>
      <c r="AD21" s="44">
        <v>7950</v>
      </c>
      <c r="AE21" s="44">
        <v>9150</v>
      </c>
      <c r="AF21" s="44">
        <v>7131</v>
      </c>
      <c r="AG21" s="44">
        <v>6750</v>
      </c>
      <c r="AH21" s="44">
        <v>7010</v>
      </c>
      <c r="AI21" s="44">
        <v>6454</v>
      </c>
      <c r="AJ21" s="44">
        <v>5554</v>
      </c>
      <c r="AK21" s="44">
        <v>9450</v>
      </c>
    </row>
    <row r="22" spans="1:157" x14ac:dyDescent="0.25">
      <c r="A22" s="35">
        <v>1</v>
      </c>
      <c r="B22" s="36">
        <v>1384</v>
      </c>
      <c r="C22" s="37" t="s">
        <v>294</v>
      </c>
      <c r="D22" s="38">
        <v>42979</v>
      </c>
      <c r="E22" s="39">
        <v>31</v>
      </c>
      <c r="F22" s="40">
        <v>0.61199999999999999</v>
      </c>
      <c r="G22" s="41">
        <f>SUM(L22:AK22)</f>
        <v>17833</v>
      </c>
      <c r="H22" s="41">
        <v>576779</v>
      </c>
      <c r="I22" s="42">
        <f>((G22+H22)/((F22*(A22*1000000))))</f>
        <v>0.97158823529411764</v>
      </c>
      <c r="J22" s="43">
        <v>2.6312709786210895E-2</v>
      </c>
      <c r="K22" s="39">
        <f t="shared" si="1"/>
        <v>81.599083275522531</v>
      </c>
      <c r="L22" s="44">
        <v>2800</v>
      </c>
      <c r="M22" s="44">
        <v>2692</v>
      </c>
      <c r="N22" s="44">
        <v>1218</v>
      </c>
      <c r="O22" s="44">
        <v>1200</v>
      </c>
      <c r="P22" s="44">
        <v>2600</v>
      </c>
      <c r="Q22" s="44">
        <v>509</v>
      </c>
      <c r="R22" s="44">
        <v>1200</v>
      </c>
      <c r="S22" s="44">
        <v>1600</v>
      </c>
      <c r="T22" s="44">
        <v>252</v>
      </c>
      <c r="U22" s="44">
        <v>676</v>
      </c>
      <c r="V22" s="44">
        <v>1177</v>
      </c>
      <c r="W22" s="44">
        <v>600</v>
      </c>
      <c r="X22" s="44">
        <v>200</v>
      </c>
      <c r="Y22" s="44">
        <v>173</v>
      </c>
      <c r="Z22" s="44">
        <v>304</v>
      </c>
      <c r="AA22" s="44">
        <v>200</v>
      </c>
      <c r="AB22" s="44">
        <v>200</v>
      </c>
      <c r="AC22" s="44">
        <v>234</v>
      </c>
      <c r="AD22" s="44">
        <v>-372</v>
      </c>
      <c r="AE22" s="44">
        <v>149</v>
      </c>
      <c r="AF22" s="44">
        <v>-29</v>
      </c>
      <c r="AG22" s="44">
        <v>200</v>
      </c>
      <c r="AH22" s="44">
        <v>-22</v>
      </c>
      <c r="AI22" s="44">
        <v>72</v>
      </c>
      <c r="AJ22" s="44"/>
      <c r="AK22" s="44"/>
    </row>
    <row r="23" spans="1:157" x14ac:dyDescent="0.25">
      <c r="A23" s="35">
        <v>1</v>
      </c>
      <c r="B23" s="36">
        <v>1484</v>
      </c>
      <c r="C23" s="46" t="s">
        <v>345</v>
      </c>
      <c r="D23" s="38">
        <v>43441</v>
      </c>
      <c r="E23" s="39">
        <f>(+$K$4-D23+1)/7</f>
        <v>3.2857142857142856</v>
      </c>
      <c r="F23" s="40">
        <v>0.54854999999999998</v>
      </c>
      <c r="G23" s="41">
        <f>SUM(L23:AK23)</f>
        <v>97822</v>
      </c>
      <c r="H23" s="41">
        <v>0</v>
      </c>
      <c r="I23" s="42">
        <f t="shared" ref="I23" si="4">((G23+H23)/((F23*(A23*1000000))))</f>
        <v>0.17832832011667121</v>
      </c>
      <c r="J23" s="43" t="str">
        <f>IF(E23&gt;12,SUM(AH23:AK23)/$D$148/12," ")</f>
        <v xml:space="preserve"> </v>
      </c>
      <c r="K23" s="39" t="str">
        <f t="shared" si="1"/>
        <v xml:space="preserve"> </v>
      </c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>
        <v>4500</v>
      </c>
      <c r="AI23" s="44">
        <v>18022</v>
      </c>
      <c r="AJ23" s="44">
        <v>30300</v>
      </c>
      <c r="AK23" s="44">
        <v>45000</v>
      </c>
    </row>
    <row r="24" spans="1:157" x14ac:dyDescent="0.25">
      <c r="A24" s="47" t="s">
        <v>91</v>
      </c>
      <c r="B24" s="48"/>
      <c r="C24" s="48"/>
      <c r="D24" s="48"/>
      <c r="E24" s="48"/>
      <c r="F24" s="48"/>
      <c r="G24" s="48"/>
      <c r="H24" s="48"/>
      <c r="I24" s="48"/>
      <c r="J24" s="48"/>
      <c r="K24" s="49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</row>
    <row r="25" spans="1:157" x14ac:dyDescent="0.25">
      <c r="A25" s="35">
        <v>2</v>
      </c>
      <c r="B25" s="36">
        <v>1429</v>
      </c>
      <c r="C25" s="37" t="s">
        <v>288</v>
      </c>
      <c r="D25" s="38">
        <v>42923</v>
      </c>
      <c r="E25" s="39">
        <v>34</v>
      </c>
      <c r="F25" s="40">
        <v>0.76500000000000001</v>
      </c>
      <c r="G25" s="41">
        <f>SUM(L25:AK25)</f>
        <v>-66</v>
      </c>
      <c r="H25" s="41">
        <v>1514486</v>
      </c>
      <c r="I25" s="42">
        <f t="shared" ref="I25:I41" si="5">((G25+H25)/((F25*(A25*1000000))))</f>
        <v>0.98981699346405227</v>
      </c>
      <c r="J25" s="43">
        <v>7.8839985318289896E-2</v>
      </c>
      <c r="K25" s="39">
        <f t="shared" ref="K25:K41" si="6">IF(E25&lt;12," ",J25/$J$152*100)</f>
        <v>133.83287847625539</v>
      </c>
      <c r="L25" s="44"/>
      <c r="M25" s="44">
        <v>200</v>
      </c>
      <c r="N25" s="44"/>
      <c r="O25" s="44"/>
      <c r="P25" s="44">
        <v>-66</v>
      </c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>
        <v>-200</v>
      </c>
      <c r="AI25" s="44"/>
      <c r="AJ25" s="44"/>
      <c r="AK25" s="44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</row>
    <row r="26" spans="1:157" x14ac:dyDescent="0.25">
      <c r="A26" s="35">
        <v>2</v>
      </c>
      <c r="B26" s="50">
        <v>1330</v>
      </c>
      <c r="C26" s="51" t="s">
        <v>95</v>
      </c>
      <c r="D26" s="38">
        <v>42797</v>
      </c>
      <c r="E26" s="39">
        <v>31</v>
      </c>
      <c r="F26" s="40">
        <v>0.505</v>
      </c>
      <c r="G26" s="41">
        <f>SUM(L26:AK26)</f>
        <v>0</v>
      </c>
      <c r="H26" s="41">
        <f>543950+431464</f>
        <v>975414</v>
      </c>
      <c r="I26" s="42">
        <f t="shared" si="5"/>
        <v>0.96575643564356439</v>
      </c>
      <c r="J26" s="43">
        <v>5.3986137486767845E-2</v>
      </c>
      <c r="K26" s="39">
        <f t="shared" si="6"/>
        <v>91.64284022250925</v>
      </c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</row>
    <row r="27" spans="1:157" x14ac:dyDescent="0.25">
      <c r="A27" s="35">
        <v>2</v>
      </c>
      <c r="B27" s="50">
        <v>1353</v>
      </c>
      <c r="C27" s="51" t="s">
        <v>73</v>
      </c>
      <c r="D27" s="38">
        <v>42832</v>
      </c>
      <c r="E27" s="39">
        <v>34</v>
      </c>
      <c r="F27" s="40">
        <v>0.51</v>
      </c>
      <c r="G27" s="41">
        <f>SUM(L27:AK27)</f>
        <v>-112</v>
      </c>
      <c r="H27" s="41">
        <f>395536+611538</f>
        <v>1007074</v>
      </c>
      <c r="I27" s="42">
        <f t="shared" si="5"/>
        <v>0.98721764705882353</v>
      </c>
      <c r="J27" s="43">
        <v>5.2600950055588354E-2</v>
      </c>
      <c r="K27" s="39">
        <f t="shared" si="6"/>
        <v>89.291449359161717</v>
      </c>
      <c r="L27" s="44"/>
      <c r="M27" s="44"/>
      <c r="N27" s="44"/>
      <c r="O27" s="44">
        <v>-112</v>
      </c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</row>
    <row r="28" spans="1:157" x14ac:dyDescent="0.25">
      <c r="A28" s="35">
        <v>2</v>
      </c>
      <c r="B28" s="50">
        <v>1409</v>
      </c>
      <c r="C28" s="52" t="s">
        <v>346</v>
      </c>
      <c r="D28" s="38">
        <v>43287</v>
      </c>
      <c r="E28" s="39">
        <f>(+$K$4-D28+1)/7</f>
        <v>25.285714285714285</v>
      </c>
      <c r="F28" s="40">
        <v>0.51</v>
      </c>
      <c r="G28" s="41">
        <f>SUM(L28:AK28)</f>
        <v>637290</v>
      </c>
      <c r="H28" s="41">
        <v>0</v>
      </c>
      <c r="I28" s="42">
        <f t="shared" si="5"/>
        <v>0.62479411764705883</v>
      </c>
      <c r="J28" s="43">
        <f>IF(E28&gt;12,SUM(L28:X28)/$D$148/12," ")</f>
        <v>4.4359776369893987E-2</v>
      </c>
      <c r="K28" s="39">
        <f t="shared" si="6"/>
        <v>75.301847611691827</v>
      </c>
      <c r="L28" s="44">
        <v>4000</v>
      </c>
      <c r="M28" s="44">
        <v>17800</v>
      </c>
      <c r="N28" s="44">
        <v>34462</v>
      </c>
      <c r="O28" s="44">
        <v>29200</v>
      </c>
      <c r="P28" s="44">
        <v>33400</v>
      </c>
      <c r="Q28" s="44">
        <v>27600</v>
      </c>
      <c r="R28" s="44">
        <v>29600</v>
      </c>
      <c r="S28" s="44">
        <v>24800</v>
      </c>
      <c r="T28" s="44">
        <v>26200</v>
      </c>
      <c r="U28" s="44">
        <v>29784</v>
      </c>
      <c r="V28" s="44">
        <v>26250</v>
      </c>
      <c r="W28" s="44">
        <v>22600</v>
      </c>
      <c r="X28" s="44">
        <v>27870</v>
      </c>
      <c r="Y28" s="44">
        <v>21486</v>
      </c>
      <c r="Z28" s="44">
        <v>24674</v>
      </c>
      <c r="AA28" s="44">
        <v>25600</v>
      </c>
      <c r="AB28" s="44">
        <v>28200</v>
      </c>
      <c r="AC28" s="44">
        <v>20810</v>
      </c>
      <c r="AD28" s="44">
        <v>22200</v>
      </c>
      <c r="AE28" s="44">
        <v>22800</v>
      </c>
      <c r="AF28" s="44">
        <v>20340</v>
      </c>
      <c r="AG28" s="44">
        <v>20400</v>
      </c>
      <c r="AH28" s="44">
        <v>22400</v>
      </c>
      <c r="AI28" s="44">
        <v>18334</v>
      </c>
      <c r="AJ28" s="44">
        <v>22144</v>
      </c>
      <c r="AK28" s="44">
        <v>34336</v>
      </c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</row>
    <row r="29" spans="1:157" x14ac:dyDescent="0.25">
      <c r="A29" s="35">
        <v>2</v>
      </c>
      <c r="B29" s="50">
        <v>1410</v>
      </c>
      <c r="C29" s="51" t="s">
        <v>295</v>
      </c>
      <c r="D29" s="38">
        <v>43196</v>
      </c>
      <c r="E29" s="39">
        <v>31</v>
      </c>
      <c r="F29" s="40">
        <v>0.51</v>
      </c>
      <c r="G29" s="41">
        <f>SUM(L29:AK29)</f>
        <v>570354</v>
      </c>
      <c r="H29" s="41">
        <v>402810</v>
      </c>
      <c r="I29" s="42">
        <f t="shared" si="5"/>
        <v>0.95408235294117649</v>
      </c>
      <c r="J29" s="43">
        <v>5.3568293889536094E-2</v>
      </c>
      <c r="K29" s="39">
        <f t="shared" si="6"/>
        <v>90.933540098408074</v>
      </c>
      <c r="L29" s="44">
        <v>31000</v>
      </c>
      <c r="M29" s="44">
        <v>30402</v>
      </c>
      <c r="N29" s="44">
        <v>32954</v>
      </c>
      <c r="O29" s="44">
        <v>25400</v>
      </c>
      <c r="P29" s="44">
        <v>29200</v>
      </c>
      <c r="Q29" s="44">
        <v>24400</v>
      </c>
      <c r="R29" s="44">
        <v>26000</v>
      </c>
      <c r="S29" s="44">
        <v>22600</v>
      </c>
      <c r="T29" s="44">
        <v>28600</v>
      </c>
      <c r="U29" s="44">
        <v>30962</v>
      </c>
      <c r="V29" s="44">
        <v>22696</v>
      </c>
      <c r="W29" s="44">
        <v>25398</v>
      </c>
      <c r="X29" s="44">
        <v>18030</v>
      </c>
      <c r="Y29" s="44">
        <v>21400</v>
      </c>
      <c r="Z29" s="44">
        <v>20200</v>
      </c>
      <c r="AA29" s="44">
        <v>24370</v>
      </c>
      <c r="AB29" s="44">
        <v>24000</v>
      </c>
      <c r="AC29" s="44">
        <v>22252</v>
      </c>
      <c r="AD29" s="44">
        <v>24200</v>
      </c>
      <c r="AE29" s="44">
        <v>14400</v>
      </c>
      <c r="AF29" s="44">
        <v>14650</v>
      </c>
      <c r="AG29" s="44">
        <v>15400</v>
      </c>
      <c r="AH29" s="44">
        <v>11600</v>
      </c>
      <c r="AI29" s="44">
        <v>10792</v>
      </c>
      <c r="AJ29" s="44">
        <v>8448</v>
      </c>
      <c r="AK29" s="44">
        <v>11000</v>
      </c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</row>
    <row r="30" spans="1:157" x14ac:dyDescent="0.25">
      <c r="A30" s="35">
        <v>2</v>
      </c>
      <c r="B30" s="50">
        <v>1389</v>
      </c>
      <c r="C30" s="37" t="s">
        <v>296</v>
      </c>
      <c r="D30" s="38">
        <v>43133</v>
      </c>
      <c r="E30" s="39">
        <v>28</v>
      </c>
      <c r="F30" s="40">
        <v>0.50829999999999997</v>
      </c>
      <c r="G30" s="41">
        <f>SUM(L30:AK30)</f>
        <v>258858</v>
      </c>
      <c r="H30" s="41">
        <v>741440</v>
      </c>
      <c r="I30" s="42">
        <f t="shared" si="5"/>
        <v>0.98396419437340155</v>
      </c>
      <c r="J30" s="43">
        <v>6.7079190803717242E-2</v>
      </c>
      <c r="K30" s="39">
        <f t="shared" si="6"/>
        <v>113.86863093487653</v>
      </c>
      <c r="L30" s="44">
        <v>21800</v>
      </c>
      <c r="M30" s="44">
        <v>18800</v>
      </c>
      <c r="N30" s="44">
        <v>24502</v>
      </c>
      <c r="O30" s="44">
        <v>17800</v>
      </c>
      <c r="P30" s="44">
        <v>20400</v>
      </c>
      <c r="Q30" s="44">
        <v>14800</v>
      </c>
      <c r="R30" s="44">
        <v>19000</v>
      </c>
      <c r="S30" s="44">
        <v>21800</v>
      </c>
      <c r="T30" s="44">
        <v>16000</v>
      </c>
      <c r="U30" s="44">
        <v>14200</v>
      </c>
      <c r="V30" s="44">
        <v>12874</v>
      </c>
      <c r="W30" s="44">
        <v>13332</v>
      </c>
      <c r="X30" s="44">
        <v>9918</v>
      </c>
      <c r="Y30" s="44">
        <v>9472</v>
      </c>
      <c r="Z30" s="44">
        <v>4400</v>
      </c>
      <c r="AA30" s="44">
        <v>5564</v>
      </c>
      <c r="AB30" s="44">
        <v>4000</v>
      </c>
      <c r="AC30" s="44">
        <v>4030</v>
      </c>
      <c r="AD30" s="44">
        <v>1722</v>
      </c>
      <c r="AE30" s="44">
        <v>1120</v>
      </c>
      <c r="AF30" s="44">
        <v>400</v>
      </c>
      <c r="AG30" s="44">
        <v>800</v>
      </c>
      <c r="AH30" s="44">
        <v>1222</v>
      </c>
      <c r="AI30" s="44">
        <v>444</v>
      </c>
      <c r="AJ30" s="44">
        <v>258</v>
      </c>
      <c r="AK30" s="44">
        <v>200</v>
      </c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</row>
    <row r="31" spans="1:157" x14ac:dyDescent="0.25">
      <c r="A31" s="35">
        <v>2</v>
      </c>
      <c r="B31" s="50">
        <v>1486</v>
      </c>
      <c r="C31" s="46" t="s">
        <v>347</v>
      </c>
      <c r="D31" s="38">
        <v>43399</v>
      </c>
      <c r="E31" s="39">
        <f>(+$K$4-D31+1)/7</f>
        <v>9.2857142857142865</v>
      </c>
      <c r="F31" s="40">
        <v>0.35699999999999998</v>
      </c>
      <c r="G31" s="41">
        <f>SUM(L31:AK31)</f>
        <v>421354</v>
      </c>
      <c r="H31" s="41">
        <v>0</v>
      </c>
      <c r="I31" s="42">
        <f t="shared" si="5"/>
        <v>0.59013165266106438</v>
      </c>
      <c r="J31" s="43" t="str">
        <f>IF(E31&gt;12,SUM(AB31:AK31)/$D$148/12," ")</f>
        <v xml:space="preserve"> </v>
      </c>
      <c r="K31" s="39" t="str">
        <f t="shared" si="6"/>
        <v xml:space="preserve"> </v>
      </c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>
        <v>3800</v>
      </c>
      <c r="AC31" s="44">
        <v>25966</v>
      </c>
      <c r="AD31" s="44">
        <v>36294</v>
      </c>
      <c r="AE31" s="44">
        <v>35062</v>
      </c>
      <c r="AF31" s="44">
        <v>43200</v>
      </c>
      <c r="AG31" s="44">
        <v>44842</v>
      </c>
      <c r="AH31" s="44">
        <v>59000</v>
      </c>
      <c r="AI31" s="44">
        <v>43400</v>
      </c>
      <c r="AJ31" s="44">
        <v>56190</v>
      </c>
      <c r="AK31" s="44">
        <v>73600</v>
      </c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</row>
    <row r="32" spans="1:157" x14ac:dyDescent="0.25">
      <c r="A32" s="35">
        <v>2</v>
      </c>
      <c r="B32" s="50">
        <v>1464</v>
      </c>
      <c r="C32" s="46" t="s">
        <v>348</v>
      </c>
      <c r="D32" s="38">
        <v>43350</v>
      </c>
      <c r="E32" s="39">
        <f>(+$K$4-D32+1)/7</f>
        <v>16.285714285714285</v>
      </c>
      <c r="F32" s="40">
        <v>0.50880000000000003</v>
      </c>
      <c r="G32" s="41">
        <f>SUM(L32:AK32)</f>
        <v>485748</v>
      </c>
      <c r="H32" s="41">
        <v>0</v>
      </c>
      <c r="I32" s="42">
        <f t="shared" si="5"/>
        <v>0.47734669811320751</v>
      </c>
      <c r="J32" s="43">
        <f>IF(E32&gt;12,SUM(U32:AG32)/$D$148/12," ")</f>
        <v>4.994919915526972E-2</v>
      </c>
      <c r="K32" s="39">
        <f t="shared" si="6"/>
        <v>84.790034822376981</v>
      </c>
      <c r="L32" s="44"/>
      <c r="M32" s="44"/>
      <c r="N32" s="44"/>
      <c r="O32" s="44"/>
      <c r="P32" s="44"/>
      <c r="Q32" s="44"/>
      <c r="R32" s="44"/>
      <c r="S32" s="44"/>
      <c r="T32" s="44"/>
      <c r="U32" s="44">
        <v>5400</v>
      </c>
      <c r="V32" s="44">
        <v>27000</v>
      </c>
      <c r="W32" s="44">
        <v>37200</v>
      </c>
      <c r="X32" s="44">
        <v>32540</v>
      </c>
      <c r="Y32" s="44">
        <v>37800</v>
      </c>
      <c r="Z32" s="44">
        <v>35600</v>
      </c>
      <c r="AA32" s="44">
        <v>36800</v>
      </c>
      <c r="AB32" s="44">
        <v>31000</v>
      </c>
      <c r="AC32" s="44">
        <v>26056</v>
      </c>
      <c r="AD32" s="44">
        <v>26000</v>
      </c>
      <c r="AE32" s="44">
        <v>26000</v>
      </c>
      <c r="AF32" s="44">
        <v>27200</v>
      </c>
      <c r="AG32" s="44">
        <v>27000</v>
      </c>
      <c r="AH32" s="44">
        <v>26600</v>
      </c>
      <c r="AI32" s="44">
        <v>17462</v>
      </c>
      <c r="AJ32" s="44">
        <v>26490</v>
      </c>
      <c r="AK32" s="44">
        <v>39600</v>
      </c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</row>
    <row r="33" spans="1:157" x14ac:dyDescent="0.25">
      <c r="A33" s="35">
        <v>2</v>
      </c>
      <c r="B33" s="50">
        <v>1408</v>
      </c>
      <c r="C33" s="37" t="s">
        <v>297</v>
      </c>
      <c r="D33" s="38">
        <v>43014</v>
      </c>
      <c r="E33" s="39">
        <v>29</v>
      </c>
      <c r="F33" s="40">
        <v>0.50860000000000005</v>
      </c>
      <c r="G33" s="41">
        <f>SUM(L33:AK33)</f>
        <v>23242</v>
      </c>
      <c r="H33" s="41">
        <v>985560</v>
      </c>
      <c r="I33" s="42">
        <f t="shared" si="5"/>
        <v>0.99174400314589062</v>
      </c>
      <c r="J33" s="43">
        <v>5.4683252743511594E-2</v>
      </c>
      <c r="K33" s="39">
        <f t="shared" si="6"/>
        <v>92.826211085188575</v>
      </c>
      <c r="L33" s="44">
        <v>5600</v>
      </c>
      <c r="M33" s="44">
        <v>4800</v>
      </c>
      <c r="N33" s="44">
        <v>2812</v>
      </c>
      <c r="O33" s="44">
        <v>3030</v>
      </c>
      <c r="P33" s="44">
        <v>1736</v>
      </c>
      <c r="Q33" s="44">
        <v>1366</v>
      </c>
      <c r="R33" s="44">
        <v>780</v>
      </c>
      <c r="S33" s="44">
        <v>1312</v>
      </c>
      <c r="T33" s="44">
        <v>1000</v>
      </c>
      <c r="U33" s="44">
        <v>200</v>
      </c>
      <c r="V33" s="44"/>
      <c r="W33" s="44">
        <v>104</v>
      </c>
      <c r="X33" s="44"/>
      <c r="Y33" s="44"/>
      <c r="Z33" s="44">
        <v>400</v>
      </c>
      <c r="AA33" s="44"/>
      <c r="AB33" s="44"/>
      <c r="AC33" s="44">
        <v>200</v>
      </c>
      <c r="AD33" s="44">
        <v>-164</v>
      </c>
      <c r="AE33" s="44">
        <v>66</v>
      </c>
      <c r="AF33" s="44"/>
      <c r="AG33" s="44"/>
      <c r="AH33" s="44"/>
      <c r="AI33" s="44"/>
      <c r="AJ33" s="44"/>
      <c r="AK33" s="44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</row>
    <row r="34" spans="1:157" x14ac:dyDescent="0.25">
      <c r="A34" s="35">
        <v>2</v>
      </c>
      <c r="B34" s="50">
        <v>1435</v>
      </c>
      <c r="C34" s="37" t="s">
        <v>298</v>
      </c>
      <c r="D34" s="38">
        <v>43028</v>
      </c>
      <c r="E34" s="39">
        <v>14</v>
      </c>
      <c r="F34" s="40">
        <v>0.40689999999999998</v>
      </c>
      <c r="G34" s="41">
        <f>SUM(L34:AK34)</f>
        <v>-16</v>
      </c>
      <c r="H34" s="41">
        <v>804110</v>
      </c>
      <c r="I34" s="42">
        <f t="shared" si="5"/>
        <v>0.98807323666748592</v>
      </c>
      <c r="J34" s="43">
        <v>8.6105038060737604E-2</v>
      </c>
      <c r="K34" s="39">
        <f t="shared" si="6"/>
        <v>146.16549011840937</v>
      </c>
      <c r="L34" s="44"/>
      <c r="M34" s="44"/>
      <c r="N34" s="44"/>
      <c r="O34" s="44"/>
      <c r="P34" s="44">
        <v>-16</v>
      </c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</row>
    <row r="35" spans="1:157" x14ac:dyDescent="0.25">
      <c r="A35" s="35">
        <v>2</v>
      </c>
      <c r="B35" s="50">
        <v>1354</v>
      </c>
      <c r="C35" s="37" t="s">
        <v>105</v>
      </c>
      <c r="D35" s="38">
        <v>42860</v>
      </c>
      <c r="E35" s="39">
        <v>39</v>
      </c>
      <c r="F35" s="40">
        <v>0.51</v>
      </c>
      <c r="G35" s="41">
        <f>SUM(L35:AK35)</f>
        <v>1308</v>
      </c>
      <c r="H35" s="41">
        <f>271060+722422</f>
        <v>993482</v>
      </c>
      <c r="I35" s="42">
        <f t="shared" si="5"/>
        <v>0.97528431372549018</v>
      </c>
      <c r="J35" s="43">
        <v>4.9803179973296308E-2</v>
      </c>
      <c r="K35" s="39">
        <f t="shared" si="6"/>
        <v>84.54216355049185</v>
      </c>
      <c r="L35" s="44">
        <v>800</v>
      </c>
      <c r="M35" s="44">
        <v>200</v>
      </c>
      <c r="N35" s="44">
        <v>200</v>
      </c>
      <c r="O35" s="44">
        <v>414</v>
      </c>
      <c r="P35" s="44"/>
      <c r="Q35" s="44">
        <v>-126</v>
      </c>
      <c r="R35" s="44"/>
      <c r="S35" s="44"/>
      <c r="T35" s="44">
        <v>-180</v>
      </c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</row>
    <row r="36" spans="1:157" x14ac:dyDescent="0.25">
      <c r="A36" s="35">
        <v>2</v>
      </c>
      <c r="B36" s="50">
        <v>1390</v>
      </c>
      <c r="C36" s="37" t="s">
        <v>299</v>
      </c>
      <c r="D36" s="38">
        <v>43161</v>
      </c>
      <c r="E36" s="39">
        <v>29</v>
      </c>
      <c r="F36" s="40">
        <v>0.51</v>
      </c>
      <c r="G36" s="41">
        <f>SUM(L36:AK36)</f>
        <v>375846</v>
      </c>
      <c r="H36" s="41">
        <v>613170</v>
      </c>
      <c r="I36" s="42">
        <f t="shared" si="5"/>
        <v>0.96962352941176466</v>
      </c>
      <c r="J36" s="43">
        <v>6.3056349041699253E-2</v>
      </c>
      <c r="K36" s="39">
        <f t="shared" si="6"/>
        <v>107.03975481964395</v>
      </c>
      <c r="L36" s="44">
        <v>27200</v>
      </c>
      <c r="M36" s="44">
        <v>22318</v>
      </c>
      <c r="N36" s="44">
        <v>32188</v>
      </c>
      <c r="O36" s="44">
        <v>23150</v>
      </c>
      <c r="P36" s="44">
        <v>22400</v>
      </c>
      <c r="Q36" s="44">
        <v>21398</v>
      </c>
      <c r="R36" s="44">
        <v>19800</v>
      </c>
      <c r="S36" s="44">
        <v>22800</v>
      </c>
      <c r="T36" s="44">
        <v>20600</v>
      </c>
      <c r="U36" s="44">
        <v>21400</v>
      </c>
      <c r="V36" s="44">
        <v>18200</v>
      </c>
      <c r="W36" s="44">
        <v>15828</v>
      </c>
      <c r="X36" s="44">
        <v>16430</v>
      </c>
      <c r="Y36" s="44">
        <v>12336</v>
      </c>
      <c r="Z36" s="44">
        <v>12800</v>
      </c>
      <c r="AA36" s="44">
        <v>14200</v>
      </c>
      <c r="AB36" s="44">
        <v>10000</v>
      </c>
      <c r="AC36" s="44">
        <v>9422</v>
      </c>
      <c r="AD36" s="44">
        <v>9070</v>
      </c>
      <c r="AE36" s="44">
        <v>4800</v>
      </c>
      <c r="AF36" s="44">
        <v>5366</v>
      </c>
      <c r="AG36" s="44">
        <v>4488</v>
      </c>
      <c r="AH36" s="44">
        <v>3704</v>
      </c>
      <c r="AI36" s="44">
        <v>2920</v>
      </c>
      <c r="AJ36" s="44">
        <v>1064</v>
      </c>
      <c r="AK36" s="44">
        <v>1964</v>
      </c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</row>
    <row r="37" spans="1:157" x14ac:dyDescent="0.25">
      <c r="A37" s="35">
        <v>2</v>
      </c>
      <c r="B37" s="50">
        <v>1411</v>
      </c>
      <c r="C37" s="46" t="s">
        <v>241</v>
      </c>
      <c r="D37" s="38">
        <v>43224</v>
      </c>
      <c r="E37" s="39">
        <f>(+$K$4-D37+1)/7</f>
        <v>34.285714285714285</v>
      </c>
      <c r="F37" s="40">
        <v>0.50360000000000005</v>
      </c>
      <c r="G37" s="41">
        <f>SUM(L37:AK37)</f>
        <v>564572</v>
      </c>
      <c r="H37" s="41">
        <v>233070</v>
      </c>
      <c r="I37" s="42">
        <f t="shared" si="5"/>
        <v>0.79194003177124694</v>
      </c>
      <c r="J37" s="43">
        <f>IF(E37&gt;12,(+H37+SUM(L37:O37))/$D$148/12," ")</f>
        <v>4.5797626456867156E-2</v>
      </c>
      <c r="K37" s="39">
        <f t="shared" si="6"/>
        <v>77.742634671456941</v>
      </c>
      <c r="L37" s="44">
        <v>30200</v>
      </c>
      <c r="M37" s="44">
        <v>26000</v>
      </c>
      <c r="N37" s="44">
        <v>30508</v>
      </c>
      <c r="O37" s="44">
        <v>24600</v>
      </c>
      <c r="P37" s="44">
        <v>24200</v>
      </c>
      <c r="Q37" s="44">
        <v>19000</v>
      </c>
      <c r="R37" s="44">
        <v>24200</v>
      </c>
      <c r="S37" s="44">
        <v>25714</v>
      </c>
      <c r="T37" s="44">
        <v>25800</v>
      </c>
      <c r="U37" s="44">
        <v>21800</v>
      </c>
      <c r="V37" s="44">
        <v>19800</v>
      </c>
      <c r="W37" s="44">
        <v>18196</v>
      </c>
      <c r="X37" s="44">
        <v>17824</v>
      </c>
      <c r="Y37" s="44">
        <v>25754</v>
      </c>
      <c r="Z37" s="44">
        <v>18332</v>
      </c>
      <c r="AA37" s="44">
        <v>17764</v>
      </c>
      <c r="AB37" s="44">
        <v>21400</v>
      </c>
      <c r="AC37" s="44">
        <v>16998</v>
      </c>
      <c r="AD37" s="44">
        <v>20600</v>
      </c>
      <c r="AE37" s="44">
        <v>15600</v>
      </c>
      <c r="AF37" s="44">
        <v>17044</v>
      </c>
      <c r="AG37" s="44">
        <v>17400</v>
      </c>
      <c r="AH37" s="44">
        <v>19748</v>
      </c>
      <c r="AI37" s="44">
        <v>19230</v>
      </c>
      <c r="AJ37" s="44">
        <v>17996</v>
      </c>
      <c r="AK37" s="44">
        <v>28864</v>
      </c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</row>
    <row r="38" spans="1:157" x14ac:dyDescent="0.25">
      <c r="A38" s="35">
        <v>2</v>
      </c>
      <c r="B38" s="50">
        <v>1436</v>
      </c>
      <c r="C38" s="37" t="s">
        <v>300</v>
      </c>
      <c r="D38" s="38">
        <v>43070</v>
      </c>
      <c r="E38" s="39">
        <v>18</v>
      </c>
      <c r="F38" s="40">
        <v>0.40799999999999997</v>
      </c>
      <c r="G38" s="41">
        <f>SUM(L38:AK38)</f>
        <v>856</v>
      </c>
      <c r="H38" s="41">
        <v>777480</v>
      </c>
      <c r="I38" s="53">
        <f t="shared" si="5"/>
        <v>0.953843137254902</v>
      </c>
      <c r="J38" s="43">
        <v>7.5920665570857873E-2</v>
      </c>
      <c r="K38" s="39">
        <f t="shared" si="6"/>
        <v>128.87725902231867</v>
      </c>
      <c r="L38" s="44">
        <v>400</v>
      </c>
      <c r="M38" s="44">
        <v>200</v>
      </c>
      <c r="N38" s="44"/>
      <c r="O38" s="44">
        <v>56</v>
      </c>
      <c r="P38" s="44">
        <v>200</v>
      </c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</row>
    <row r="39" spans="1:157" x14ac:dyDescent="0.25">
      <c r="A39" s="35">
        <v>2</v>
      </c>
      <c r="B39" s="50">
        <v>1388</v>
      </c>
      <c r="C39" s="51" t="s">
        <v>108</v>
      </c>
      <c r="D39" s="38">
        <v>42797</v>
      </c>
      <c r="E39" s="39">
        <v>39</v>
      </c>
      <c r="F39" s="40">
        <v>0.50839999999999996</v>
      </c>
      <c r="G39" s="41">
        <f>SUM(L39:AK39)</f>
        <v>-36</v>
      </c>
      <c r="H39" s="41">
        <f>512450+487798</f>
        <v>1000248</v>
      </c>
      <c r="I39" s="42">
        <f t="shared" si="5"/>
        <v>0.98368607395751384</v>
      </c>
      <c r="J39" s="43">
        <v>5.2583395836990461E-2</v>
      </c>
      <c r="K39" s="39">
        <f t="shared" si="6"/>
        <v>89.261650627022519</v>
      </c>
      <c r="L39" s="44"/>
      <c r="M39" s="44"/>
      <c r="N39" s="44"/>
      <c r="O39" s="44"/>
      <c r="P39" s="44"/>
      <c r="Q39" s="44"/>
      <c r="R39" s="44"/>
      <c r="S39" s="44"/>
      <c r="T39" s="44">
        <v>-36</v>
      </c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</row>
    <row r="40" spans="1:157" x14ac:dyDescent="0.25">
      <c r="A40" s="35">
        <v>2</v>
      </c>
      <c r="B40" s="50">
        <v>1487</v>
      </c>
      <c r="C40" s="52" t="s">
        <v>349</v>
      </c>
      <c r="D40" s="38">
        <v>43441</v>
      </c>
      <c r="E40" s="39">
        <f>(+$K$4-D40+1)/7</f>
        <v>3.2857142857142856</v>
      </c>
      <c r="F40" s="40">
        <v>0.40799999999999997</v>
      </c>
      <c r="G40" s="41">
        <f>SUM(L40:AK40)</f>
        <v>154698</v>
      </c>
      <c r="H40" s="41">
        <v>0</v>
      </c>
      <c r="I40" s="42">
        <f t="shared" si="5"/>
        <v>0.18958088235294118</v>
      </c>
      <c r="J40" s="43" t="str">
        <f>IF(E40&gt;12,SUM(AH40:AK40)/$D$148/12," ")</f>
        <v xml:space="preserve"> </v>
      </c>
      <c r="K40" s="39" t="str">
        <f t="shared" si="6"/>
        <v xml:space="preserve"> </v>
      </c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>
        <v>6800</v>
      </c>
      <c r="AI40" s="44">
        <v>32098</v>
      </c>
      <c r="AJ40" s="44">
        <v>47200</v>
      </c>
      <c r="AK40" s="44">
        <v>68600</v>
      </c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</row>
    <row r="41" spans="1:157" x14ac:dyDescent="0.25">
      <c r="A41" s="35">
        <v>2</v>
      </c>
      <c r="B41" s="50">
        <v>1387</v>
      </c>
      <c r="C41" s="37" t="s">
        <v>301</v>
      </c>
      <c r="D41" s="38">
        <v>43133</v>
      </c>
      <c r="E41" s="39">
        <v>35</v>
      </c>
      <c r="F41" s="40">
        <v>0.50819999999999999</v>
      </c>
      <c r="G41" s="41">
        <f>SUM(L41:AK41)</f>
        <v>338478</v>
      </c>
      <c r="H41" s="41">
        <v>629934</v>
      </c>
      <c r="I41" s="42">
        <f t="shared" si="5"/>
        <v>0.95278630460448643</v>
      </c>
      <c r="J41" s="43">
        <v>5.5306161530727864E-2</v>
      </c>
      <c r="K41" s="39">
        <f t="shared" si="6"/>
        <v>93.883614580188549</v>
      </c>
      <c r="L41" s="44">
        <v>19600</v>
      </c>
      <c r="M41" s="44">
        <v>19772</v>
      </c>
      <c r="N41" s="44">
        <v>25224</v>
      </c>
      <c r="O41" s="44">
        <v>17400</v>
      </c>
      <c r="P41" s="44">
        <v>18600</v>
      </c>
      <c r="Q41" s="44">
        <v>16382</v>
      </c>
      <c r="R41" s="44">
        <v>15200</v>
      </c>
      <c r="S41" s="44">
        <v>14600</v>
      </c>
      <c r="T41" s="44">
        <v>16200</v>
      </c>
      <c r="U41" s="44">
        <v>16400</v>
      </c>
      <c r="V41" s="44">
        <v>14058</v>
      </c>
      <c r="W41" s="44">
        <v>13960</v>
      </c>
      <c r="X41" s="44">
        <v>15360</v>
      </c>
      <c r="Y41" s="44">
        <v>14640</v>
      </c>
      <c r="Z41" s="44">
        <v>15800</v>
      </c>
      <c r="AA41" s="44">
        <v>10238</v>
      </c>
      <c r="AB41" s="44">
        <v>11600</v>
      </c>
      <c r="AC41" s="44">
        <v>12844</v>
      </c>
      <c r="AD41" s="44">
        <v>10782</v>
      </c>
      <c r="AE41" s="44">
        <v>8326</v>
      </c>
      <c r="AF41" s="44">
        <v>8106</v>
      </c>
      <c r="AG41" s="44">
        <v>7976</v>
      </c>
      <c r="AH41" s="44">
        <v>3842</v>
      </c>
      <c r="AI41" s="44">
        <v>4294</v>
      </c>
      <c r="AJ41" s="44">
        <v>3580</v>
      </c>
      <c r="AK41" s="44">
        <v>3694</v>
      </c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</row>
    <row r="42" spans="1:157" x14ac:dyDescent="0.25">
      <c r="A42" s="47" t="s">
        <v>114</v>
      </c>
      <c r="B42" s="48"/>
      <c r="C42" s="48"/>
      <c r="D42" s="48"/>
      <c r="E42" s="48"/>
      <c r="F42" s="48"/>
      <c r="G42" s="48"/>
      <c r="H42" s="48"/>
      <c r="I42" s="48"/>
      <c r="J42" s="48"/>
      <c r="K42" s="49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</row>
    <row r="43" spans="1:157" ht="13.5" customHeight="1" x14ac:dyDescent="0.25">
      <c r="A43" s="35">
        <v>3</v>
      </c>
      <c r="B43" s="36">
        <v>1440</v>
      </c>
      <c r="C43" s="37" t="s">
        <v>302</v>
      </c>
      <c r="D43" s="38">
        <v>43259</v>
      </c>
      <c r="E43" s="39">
        <v>16</v>
      </c>
      <c r="F43" s="40">
        <v>0.55079999999999996</v>
      </c>
      <c r="G43" s="41">
        <f>SUM(L43:AK43)</f>
        <v>1363524</v>
      </c>
      <c r="H43" s="41">
        <v>276750</v>
      </c>
      <c r="I43" s="42">
        <f t="shared" ref="I43:I53" si="7">((G43+H43)/((F43*(A43*1000000))))</f>
        <v>0.99266158315177933</v>
      </c>
      <c r="J43" s="43">
        <f>IF(E43&gt;12,(+H43+SUM(L43:T43))/$D$148/12," ")</f>
        <v>0.16323508290378694</v>
      </c>
      <c r="K43" s="39">
        <f t="shared" ref="K43:K53" si="8">IF(E43&lt;12," ",J43/$J$153*100)</f>
        <v>109.73530864962771</v>
      </c>
      <c r="L43" s="44">
        <v>104175</v>
      </c>
      <c r="M43" s="44">
        <v>99747</v>
      </c>
      <c r="N43" s="44">
        <v>109002</v>
      </c>
      <c r="O43" s="44">
        <v>110025</v>
      </c>
      <c r="P43" s="44">
        <v>109125</v>
      </c>
      <c r="Q43" s="44">
        <v>104625</v>
      </c>
      <c r="R43" s="44">
        <v>105522</v>
      </c>
      <c r="S43" s="44">
        <v>107910</v>
      </c>
      <c r="T43" s="44">
        <v>100575</v>
      </c>
      <c r="U43" s="44">
        <v>105525</v>
      </c>
      <c r="V43" s="44">
        <v>74697</v>
      </c>
      <c r="W43" s="44">
        <v>51297</v>
      </c>
      <c r="X43" s="44">
        <v>43875</v>
      </c>
      <c r="Y43" s="44">
        <v>34650</v>
      </c>
      <c r="Z43" s="44">
        <v>28575</v>
      </c>
      <c r="AA43" s="44">
        <v>18225</v>
      </c>
      <c r="AB43" s="44">
        <v>19125</v>
      </c>
      <c r="AC43" s="44">
        <v>7554</v>
      </c>
      <c r="AD43" s="44">
        <v>7410</v>
      </c>
      <c r="AE43" s="44">
        <v>4950</v>
      </c>
      <c r="AF43" s="44">
        <v>4335</v>
      </c>
      <c r="AG43" s="44">
        <v>1800</v>
      </c>
      <c r="AH43" s="44">
        <v>3825</v>
      </c>
      <c r="AI43" s="44">
        <v>2025</v>
      </c>
      <c r="AJ43" s="44">
        <v>2700</v>
      </c>
      <c r="AK43" s="44">
        <v>2250</v>
      </c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</row>
    <row r="44" spans="1:157" ht="13.5" customHeight="1" x14ac:dyDescent="0.25">
      <c r="A44" s="35">
        <v>3</v>
      </c>
      <c r="B44" s="36">
        <v>1466</v>
      </c>
      <c r="C44" s="46" t="s">
        <v>350</v>
      </c>
      <c r="D44" s="38">
        <v>43350</v>
      </c>
      <c r="E44" s="39">
        <f>(+$K$4-D44+1)/7</f>
        <v>16.285714285714285</v>
      </c>
      <c r="F44" s="40">
        <v>0.55079999999999996</v>
      </c>
      <c r="G44" s="41">
        <f>SUM(L44:AK44)</f>
        <v>1252353</v>
      </c>
      <c r="H44" s="41">
        <v>0</v>
      </c>
      <c r="I44" s="42">
        <f t="shared" si="7"/>
        <v>0.75789941902687008</v>
      </c>
      <c r="J44" s="43">
        <f>IF(E44&gt;12,SUM(U44:AG44)/$D$148/12," ")</f>
        <v>0.14126278665241052</v>
      </c>
      <c r="K44" s="39">
        <f t="shared" si="8"/>
        <v>94.964361938944151</v>
      </c>
      <c r="L44" s="44"/>
      <c r="M44" s="44"/>
      <c r="N44" s="44"/>
      <c r="O44" s="44"/>
      <c r="P44" s="44"/>
      <c r="Q44" s="44"/>
      <c r="R44" s="44"/>
      <c r="S44" s="44"/>
      <c r="T44" s="44"/>
      <c r="U44" s="44">
        <v>8775</v>
      </c>
      <c r="V44" s="44">
        <v>71550</v>
      </c>
      <c r="W44" s="44">
        <v>88725</v>
      </c>
      <c r="X44" s="44">
        <v>97986</v>
      </c>
      <c r="Y44" s="44">
        <v>111870</v>
      </c>
      <c r="Z44" s="44">
        <v>113625</v>
      </c>
      <c r="AA44" s="44">
        <v>120825</v>
      </c>
      <c r="AB44" s="44">
        <v>122175</v>
      </c>
      <c r="AC44" s="44">
        <v>90003</v>
      </c>
      <c r="AD44" s="44">
        <v>81000</v>
      </c>
      <c r="AE44" s="44">
        <v>52875</v>
      </c>
      <c r="AF44" s="44">
        <v>51075</v>
      </c>
      <c r="AG44" s="44">
        <v>51750</v>
      </c>
      <c r="AH44" s="44">
        <v>56475</v>
      </c>
      <c r="AI44" s="44">
        <v>48375</v>
      </c>
      <c r="AJ44" s="44">
        <v>45669</v>
      </c>
      <c r="AK44" s="44">
        <v>39600</v>
      </c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</row>
    <row r="45" spans="1:157" ht="13.5" customHeight="1" x14ac:dyDescent="0.25">
      <c r="A45" s="35">
        <v>3</v>
      </c>
      <c r="B45" s="36">
        <v>1419</v>
      </c>
      <c r="C45" s="37" t="s">
        <v>303</v>
      </c>
      <c r="D45" s="38">
        <v>43133</v>
      </c>
      <c r="E45" s="39">
        <v>20</v>
      </c>
      <c r="F45" s="40">
        <v>0.48959999999999998</v>
      </c>
      <c r="G45" s="41">
        <f>SUM(L45:AK45)</f>
        <v>43269</v>
      </c>
      <c r="H45" s="41">
        <v>1419495</v>
      </c>
      <c r="I45" s="42">
        <f t="shared" si="7"/>
        <v>0.99589052287581703</v>
      </c>
      <c r="J45" s="43">
        <v>0.14256259674768204</v>
      </c>
      <c r="K45" s="39">
        <f t="shared" si="8"/>
        <v>95.838163449337557</v>
      </c>
      <c r="L45" s="44">
        <v>11025</v>
      </c>
      <c r="M45" s="44">
        <v>7650</v>
      </c>
      <c r="N45" s="44">
        <v>4500</v>
      </c>
      <c r="O45" s="44">
        <v>4275</v>
      </c>
      <c r="P45" s="44">
        <v>3336</v>
      </c>
      <c r="Q45" s="44">
        <v>2457</v>
      </c>
      <c r="R45" s="44">
        <v>2475</v>
      </c>
      <c r="S45" s="44">
        <v>2475</v>
      </c>
      <c r="T45" s="44">
        <v>1350</v>
      </c>
      <c r="U45" s="44">
        <v>675</v>
      </c>
      <c r="V45" s="44">
        <v>795</v>
      </c>
      <c r="W45" s="44">
        <v>486</v>
      </c>
      <c r="X45" s="44">
        <v>900</v>
      </c>
      <c r="Y45" s="44">
        <v>225</v>
      </c>
      <c r="Z45" s="44">
        <v>450</v>
      </c>
      <c r="AA45" s="44"/>
      <c r="AB45" s="44"/>
      <c r="AC45" s="44"/>
      <c r="AD45" s="44"/>
      <c r="AE45" s="44"/>
      <c r="AF45" s="44">
        <v>-30</v>
      </c>
      <c r="AG45" s="44"/>
      <c r="AH45" s="44">
        <v>225</v>
      </c>
      <c r="AI45" s="44"/>
      <c r="AJ45" s="44"/>
      <c r="AK45" s="44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</row>
    <row r="46" spans="1:157" ht="13.5" customHeight="1" x14ac:dyDescent="0.25">
      <c r="A46" s="35">
        <v>3</v>
      </c>
      <c r="B46" s="36">
        <v>1399</v>
      </c>
      <c r="C46" s="37" t="s">
        <v>304</v>
      </c>
      <c r="D46" s="38">
        <v>42951</v>
      </c>
      <c r="E46" s="39">
        <v>34</v>
      </c>
      <c r="F46" s="40">
        <v>0.48854999999999998</v>
      </c>
      <c r="G46" s="41">
        <f>SUM(L46:AK46)</f>
        <v>450</v>
      </c>
      <c r="H46" s="41">
        <v>1378104</v>
      </c>
      <c r="I46" s="53">
        <f t="shared" si="7"/>
        <v>0.94057517142564728</v>
      </c>
      <c r="J46" s="43">
        <v>9.6197516875987432E-2</v>
      </c>
      <c r="K46" s="39">
        <f t="shared" si="8"/>
        <v>64.669089621722193</v>
      </c>
      <c r="L46" s="44"/>
      <c r="M46" s="44">
        <v>450</v>
      </c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</row>
    <row r="47" spans="1:157" ht="13.5" customHeight="1" x14ac:dyDescent="0.25">
      <c r="A47" s="35">
        <v>3</v>
      </c>
      <c r="B47" s="36">
        <v>1468</v>
      </c>
      <c r="C47" s="46" t="s">
        <v>351</v>
      </c>
      <c r="D47" s="38">
        <v>43406</v>
      </c>
      <c r="E47" s="39">
        <f>(+$K$4-D47+1)/7</f>
        <v>8.2857142857142865</v>
      </c>
      <c r="F47" s="40">
        <v>0.48959999999999998</v>
      </c>
      <c r="G47" s="41">
        <f>SUM(L47:AK47)</f>
        <v>518571</v>
      </c>
      <c r="H47" s="41">
        <v>0</v>
      </c>
      <c r="I47" s="42">
        <f t="shared" si="7"/>
        <v>0.35305759803921566</v>
      </c>
      <c r="J47" s="43" t="str">
        <f>IF(E47&gt;12,SUM(AC47:AK47)/$D$148/12," ")</f>
        <v xml:space="preserve"> </v>
      </c>
      <c r="K47" s="39" t="str">
        <f t="shared" si="8"/>
        <v xml:space="preserve"> </v>
      </c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>
        <v>4950</v>
      </c>
      <c r="AD47" s="44">
        <v>53775</v>
      </c>
      <c r="AE47" s="44">
        <v>56475</v>
      </c>
      <c r="AF47" s="44">
        <v>63225</v>
      </c>
      <c r="AG47" s="44">
        <v>67050</v>
      </c>
      <c r="AH47" s="44">
        <v>73125</v>
      </c>
      <c r="AI47" s="44">
        <v>64734</v>
      </c>
      <c r="AJ47" s="44">
        <v>63675</v>
      </c>
      <c r="AK47" s="44">
        <v>71562</v>
      </c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</row>
    <row r="48" spans="1:157" ht="13.5" customHeight="1" x14ac:dyDescent="0.25">
      <c r="A48" s="35">
        <v>3</v>
      </c>
      <c r="B48" s="36">
        <v>1416</v>
      </c>
      <c r="C48" s="37" t="s">
        <v>120</v>
      </c>
      <c r="D48" s="38">
        <v>43105</v>
      </c>
      <c r="E48" s="39">
        <v>17</v>
      </c>
      <c r="F48" s="40">
        <v>0.55079999999999996</v>
      </c>
      <c r="G48" s="41">
        <f>SUM(L48:AK48)</f>
        <v>6927</v>
      </c>
      <c r="H48" s="41">
        <v>1618503</v>
      </c>
      <c r="I48" s="53">
        <f t="shared" si="7"/>
        <v>0.98367828612926667</v>
      </c>
      <c r="J48" s="43">
        <v>0.17205887046582513</v>
      </c>
      <c r="K48" s="39">
        <f t="shared" si="8"/>
        <v>115.66712817245495</v>
      </c>
      <c r="L48" s="44">
        <v>675</v>
      </c>
      <c r="M48" s="44">
        <v>1575</v>
      </c>
      <c r="N48" s="44">
        <v>1350</v>
      </c>
      <c r="O48" s="44">
        <v>225</v>
      </c>
      <c r="P48" s="44">
        <v>675</v>
      </c>
      <c r="Q48" s="44">
        <v>477</v>
      </c>
      <c r="R48" s="44">
        <v>900</v>
      </c>
      <c r="S48" s="44">
        <v>450</v>
      </c>
      <c r="T48" s="44">
        <v>225</v>
      </c>
      <c r="U48" s="44"/>
      <c r="V48" s="44">
        <v>-75</v>
      </c>
      <c r="W48" s="44">
        <v>225</v>
      </c>
      <c r="X48" s="44">
        <v>225</v>
      </c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</row>
    <row r="49" spans="1:157" ht="13.5" customHeight="1" x14ac:dyDescent="0.25">
      <c r="A49" s="35">
        <v>3</v>
      </c>
      <c r="B49" s="36">
        <v>1432</v>
      </c>
      <c r="C49" s="37" t="s">
        <v>305</v>
      </c>
      <c r="D49" s="38">
        <v>43224</v>
      </c>
      <c r="E49" s="39">
        <v>28</v>
      </c>
      <c r="F49" s="40">
        <v>0.48959999999999998</v>
      </c>
      <c r="G49" s="41">
        <f>SUM(L49:AK49)</f>
        <v>653724</v>
      </c>
      <c r="H49" s="41">
        <v>520635</v>
      </c>
      <c r="I49" s="53">
        <f t="shared" si="7"/>
        <v>0.79953635620915031</v>
      </c>
      <c r="J49" s="43">
        <f>IF(E49&gt;12,(+H49+SUM(L49:O49))/$D$148/12," ")</f>
        <v>9.1740341190176031E-2</v>
      </c>
      <c r="K49" s="39">
        <f t="shared" si="8"/>
        <v>61.672738954406292</v>
      </c>
      <c r="L49" s="44">
        <v>38925</v>
      </c>
      <c r="M49" s="44">
        <v>39060</v>
      </c>
      <c r="N49" s="44">
        <v>47127</v>
      </c>
      <c r="O49" s="44">
        <v>44100</v>
      </c>
      <c r="P49" s="44">
        <v>39825</v>
      </c>
      <c r="Q49" s="44">
        <v>41400</v>
      </c>
      <c r="R49" s="44">
        <v>29025</v>
      </c>
      <c r="S49" s="44">
        <v>32625</v>
      </c>
      <c r="T49" s="44">
        <v>34647</v>
      </c>
      <c r="U49" s="44">
        <v>35325</v>
      </c>
      <c r="V49" s="44">
        <v>28125</v>
      </c>
      <c r="W49" s="44">
        <v>25716</v>
      </c>
      <c r="X49" s="44">
        <v>23238</v>
      </c>
      <c r="Y49" s="44">
        <v>28050</v>
      </c>
      <c r="Z49" s="44">
        <v>24525</v>
      </c>
      <c r="AA49" s="44">
        <v>19650</v>
      </c>
      <c r="AB49" s="44">
        <v>24102</v>
      </c>
      <c r="AC49" s="44">
        <v>25935</v>
      </c>
      <c r="AD49" s="44">
        <v>21804</v>
      </c>
      <c r="AE49" s="44">
        <v>14652</v>
      </c>
      <c r="AF49" s="44">
        <v>7926</v>
      </c>
      <c r="AG49" s="44">
        <v>8847</v>
      </c>
      <c r="AH49" s="44">
        <v>8166</v>
      </c>
      <c r="AI49" s="44">
        <v>3051</v>
      </c>
      <c r="AJ49" s="44">
        <v>3987</v>
      </c>
      <c r="AK49" s="44">
        <v>3891</v>
      </c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</row>
    <row r="50" spans="1:157" ht="13.5" customHeight="1" x14ac:dyDescent="0.25">
      <c r="A50" s="35">
        <v>3</v>
      </c>
      <c r="B50" s="36">
        <v>1488</v>
      </c>
      <c r="C50" s="46" t="s">
        <v>352</v>
      </c>
      <c r="D50" s="38">
        <v>43399</v>
      </c>
      <c r="E50" s="39">
        <f>(+$K$4-D50+1)/7</f>
        <v>9.2857142857142865</v>
      </c>
      <c r="F50" s="40">
        <v>0.55079999999999996</v>
      </c>
      <c r="G50" s="41">
        <f>SUM(L50:AK50)</f>
        <v>832452</v>
      </c>
      <c r="H50" s="41">
        <v>0</v>
      </c>
      <c r="I50" s="42">
        <f t="shared" si="7"/>
        <v>0.50378358750907781</v>
      </c>
      <c r="J50" s="43" t="str">
        <f>IF(E50&gt;12,SUM(AB50:AK50)/$D$148/12," ")</f>
        <v xml:space="preserve"> </v>
      </c>
      <c r="K50" s="39" t="str">
        <f t="shared" si="8"/>
        <v xml:space="preserve"> </v>
      </c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>
        <v>8100</v>
      </c>
      <c r="AC50" s="44">
        <v>67500</v>
      </c>
      <c r="AD50" s="44">
        <v>80100</v>
      </c>
      <c r="AE50" s="44">
        <v>79200</v>
      </c>
      <c r="AF50" s="44">
        <v>88200</v>
      </c>
      <c r="AG50" s="44">
        <v>93825</v>
      </c>
      <c r="AH50" s="44">
        <v>105525</v>
      </c>
      <c r="AI50" s="44">
        <v>100920</v>
      </c>
      <c r="AJ50" s="44">
        <v>99000</v>
      </c>
      <c r="AK50" s="44">
        <v>110082</v>
      </c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</row>
    <row r="51" spans="1:157" ht="13.5" customHeight="1" x14ac:dyDescent="0.25">
      <c r="A51" s="35">
        <v>3</v>
      </c>
      <c r="B51" s="36">
        <v>1439</v>
      </c>
      <c r="C51" s="37" t="s">
        <v>306</v>
      </c>
      <c r="D51" s="38">
        <v>43028</v>
      </c>
      <c r="E51" s="39">
        <v>15</v>
      </c>
      <c r="F51" s="40">
        <v>0.55079999999999996</v>
      </c>
      <c r="G51" s="41">
        <f>SUM(L51:AK51)</f>
        <v>0</v>
      </c>
      <c r="H51" s="41">
        <v>1648677</v>
      </c>
      <c r="I51" s="42">
        <f t="shared" si="7"/>
        <v>0.99774691358024703</v>
      </c>
      <c r="J51" s="43">
        <v>0.19341437530919361</v>
      </c>
      <c r="K51" s="39">
        <f t="shared" si="8"/>
        <v>130.02343487851351</v>
      </c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</row>
    <row r="52" spans="1:157" ht="13.5" customHeight="1" x14ac:dyDescent="0.25">
      <c r="A52" s="35">
        <v>3</v>
      </c>
      <c r="B52" s="36">
        <v>1417</v>
      </c>
      <c r="C52" s="37" t="s">
        <v>125</v>
      </c>
      <c r="D52" s="38">
        <v>43161</v>
      </c>
      <c r="E52" s="39">
        <v>14</v>
      </c>
      <c r="F52" s="40">
        <v>0.54427499999999995</v>
      </c>
      <c r="G52" s="41">
        <f>SUM(L52:AK52)</f>
        <v>61023</v>
      </c>
      <c r="H52" s="41">
        <v>1561788</v>
      </c>
      <c r="I52" s="53">
        <f t="shared" si="7"/>
        <v>0.99386707087409876</v>
      </c>
      <c r="J52" s="43">
        <v>0.17297887110416035</v>
      </c>
      <c r="K52" s="39">
        <f t="shared" si="8"/>
        <v>116.28560155580891</v>
      </c>
      <c r="L52" s="44">
        <v>13725</v>
      </c>
      <c r="M52" s="44">
        <v>11700</v>
      </c>
      <c r="N52" s="44">
        <v>7827</v>
      </c>
      <c r="O52" s="44">
        <v>5850</v>
      </c>
      <c r="P52" s="44">
        <v>5175</v>
      </c>
      <c r="Q52" s="44">
        <v>4152</v>
      </c>
      <c r="R52" s="44">
        <v>3600</v>
      </c>
      <c r="S52" s="44">
        <v>3375</v>
      </c>
      <c r="T52" s="44">
        <v>1785</v>
      </c>
      <c r="U52" s="44">
        <v>1161</v>
      </c>
      <c r="V52" s="44">
        <v>900</v>
      </c>
      <c r="W52" s="44">
        <v>915</v>
      </c>
      <c r="X52" s="44">
        <v>183</v>
      </c>
      <c r="Y52" s="44">
        <v>675</v>
      </c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</row>
    <row r="53" spans="1:157" ht="13.5" customHeight="1" x14ac:dyDescent="0.25">
      <c r="A53" s="35">
        <v>3</v>
      </c>
      <c r="B53" s="36">
        <v>1379</v>
      </c>
      <c r="C53" s="37" t="s">
        <v>307</v>
      </c>
      <c r="D53" s="38">
        <v>42951</v>
      </c>
      <c r="E53" s="39">
        <v>19</v>
      </c>
      <c r="F53" s="40">
        <v>0.54869999999999997</v>
      </c>
      <c r="G53" s="41">
        <f>SUM(L53:AK53)</f>
        <v>0</v>
      </c>
      <c r="H53" s="41">
        <v>1643178</v>
      </c>
      <c r="I53" s="42">
        <f t="shared" si="7"/>
        <v>0.99822489520685254</v>
      </c>
      <c r="J53" s="43">
        <v>0.16533081722866763</v>
      </c>
      <c r="K53" s="39">
        <f t="shared" si="8"/>
        <v>111.14417277918467</v>
      </c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</row>
    <row r="54" spans="1:157" x14ac:dyDescent="0.25">
      <c r="A54" s="47" t="s">
        <v>126</v>
      </c>
      <c r="B54" s="48"/>
      <c r="C54" s="48"/>
      <c r="D54" s="48"/>
      <c r="E54" s="48"/>
      <c r="F54" s="48"/>
      <c r="G54" s="48"/>
      <c r="H54" s="48"/>
      <c r="I54" s="48"/>
      <c r="J54" s="48"/>
      <c r="K54" s="49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</row>
    <row r="55" spans="1:157" x14ac:dyDescent="0.25">
      <c r="A55" s="35">
        <v>5</v>
      </c>
      <c r="B55" s="36">
        <v>1444</v>
      </c>
      <c r="C55" s="37" t="s">
        <v>308</v>
      </c>
      <c r="D55" s="38">
        <v>43133</v>
      </c>
      <c r="E55" s="39">
        <v>34</v>
      </c>
      <c r="F55" s="40">
        <v>0.36720000000000003</v>
      </c>
      <c r="G55" s="41">
        <f>SUM(L55:AK55)</f>
        <v>509735</v>
      </c>
      <c r="H55" s="41">
        <v>1308030</v>
      </c>
      <c r="I55" s="42">
        <f t="shared" ref="I55:I89" si="9">((G55+H55)/((F55*(A55*1000000))))</f>
        <v>0.99006808278867087</v>
      </c>
      <c r="J55" s="43">
        <v>0.11333043422753458</v>
      </c>
      <c r="K55" s="39">
        <f t="shared" ref="K55:K73" si="10">IF(E55&lt;12," ",J55/$J$154*100)</f>
        <v>73.91451853236876</v>
      </c>
      <c r="L55" s="44">
        <v>51375</v>
      </c>
      <c r="M55" s="44">
        <v>44355</v>
      </c>
      <c r="N55" s="44">
        <v>44095</v>
      </c>
      <c r="O55" s="44">
        <v>39000</v>
      </c>
      <c r="P55" s="44">
        <v>44625</v>
      </c>
      <c r="Q55" s="44">
        <v>36375</v>
      </c>
      <c r="R55" s="44">
        <v>32250</v>
      </c>
      <c r="S55" s="44">
        <v>29625</v>
      </c>
      <c r="T55" s="44">
        <v>37500</v>
      </c>
      <c r="U55" s="44">
        <v>28500</v>
      </c>
      <c r="V55" s="44">
        <v>18750</v>
      </c>
      <c r="W55" s="44">
        <v>16875</v>
      </c>
      <c r="X55" s="44">
        <v>16500</v>
      </c>
      <c r="Y55" s="44">
        <v>16875</v>
      </c>
      <c r="Z55" s="44">
        <v>11625</v>
      </c>
      <c r="AA55" s="44">
        <v>10125</v>
      </c>
      <c r="AB55" s="44">
        <v>10875</v>
      </c>
      <c r="AC55" s="44">
        <v>5250</v>
      </c>
      <c r="AD55" s="44">
        <v>3100</v>
      </c>
      <c r="AE55" s="44">
        <v>3750</v>
      </c>
      <c r="AF55" s="44">
        <v>1500</v>
      </c>
      <c r="AG55" s="44">
        <v>375</v>
      </c>
      <c r="AH55" s="44">
        <v>2770</v>
      </c>
      <c r="AI55" s="44">
        <v>1415</v>
      </c>
      <c r="AJ55" s="44">
        <v>1875</v>
      </c>
      <c r="AK55" s="44">
        <v>375</v>
      </c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</row>
    <row r="56" spans="1:157" x14ac:dyDescent="0.25">
      <c r="A56" s="35">
        <v>5</v>
      </c>
      <c r="B56" s="36">
        <v>1462</v>
      </c>
      <c r="C56" s="68" t="s">
        <v>256</v>
      </c>
      <c r="D56" s="38">
        <v>43315</v>
      </c>
      <c r="E56" s="39">
        <f>(+$K$4-D56+1)/7</f>
        <v>21.285714285714285</v>
      </c>
      <c r="F56" s="40">
        <v>0.4284</v>
      </c>
      <c r="G56" s="41">
        <f>SUM(L56:AK56)</f>
        <v>1524080</v>
      </c>
      <c r="H56" s="41">
        <v>0</v>
      </c>
      <c r="I56" s="42">
        <f t="shared" si="9"/>
        <v>0.71152194211017739</v>
      </c>
      <c r="J56" s="43">
        <f>IF(E56&gt;12,SUM(P56:AB56)/$D$148/12," ")</f>
        <v>0.13910255387283299</v>
      </c>
      <c r="K56" s="39">
        <f t="shared" si="10"/>
        <v>90.723188049299054</v>
      </c>
      <c r="L56" s="44"/>
      <c r="M56" s="44"/>
      <c r="N56" s="44"/>
      <c r="O56" s="44"/>
      <c r="P56" s="44">
        <v>12000</v>
      </c>
      <c r="Q56" s="44">
        <v>87375</v>
      </c>
      <c r="R56" s="44">
        <v>104625</v>
      </c>
      <c r="S56" s="44">
        <v>99000</v>
      </c>
      <c r="T56" s="44">
        <v>99750</v>
      </c>
      <c r="U56" s="44">
        <v>101250</v>
      </c>
      <c r="V56" s="44">
        <v>79500</v>
      </c>
      <c r="W56" s="44">
        <v>71750</v>
      </c>
      <c r="X56" s="44">
        <v>81000</v>
      </c>
      <c r="Y56" s="44">
        <v>80990</v>
      </c>
      <c r="Z56" s="44">
        <v>81375</v>
      </c>
      <c r="AA56" s="44">
        <v>75000</v>
      </c>
      <c r="AB56" s="44">
        <v>72375</v>
      </c>
      <c r="AC56" s="44">
        <v>67255</v>
      </c>
      <c r="AD56" s="44">
        <v>64500</v>
      </c>
      <c r="AE56" s="44">
        <v>44625</v>
      </c>
      <c r="AF56" s="44">
        <v>48375</v>
      </c>
      <c r="AG56" s="44">
        <v>46125</v>
      </c>
      <c r="AH56" s="44">
        <v>56625</v>
      </c>
      <c r="AI56" s="44">
        <v>39585</v>
      </c>
      <c r="AJ56" s="44">
        <v>46875</v>
      </c>
      <c r="AK56" s="44">
        <v>64125</v>
      </c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</row>
    <row r="57" spans="1:157" x14ac:dyDescent="0.25">
      <c r="A57" s="35">
        <v>5</v>
      </c>
      <c r="B57" s="36">
        <v>1450</v>
      </c>
      <c r="C57" s="37" t="s">
        <v>309</v>
      </c>
      <c r="D57" s="38">
        <v>43161</v>
      </c>
      <c r="E57" s="39">
        <v>19</v>
      </c>
      <c r="F57" s="40">
        <v>0.354825</v>
      </c>
      <c r="G57" s="41">
        <f>SUM(L57:AK57)</f>
        <v>141815</v>
      </c>
      <c r="H57" s="41">
        <v>1627905</v>
      </c>
      <c r="I57" s="42">
        <f t="shared" si="9"/>
        <v>0.99751708588740928</v>
      </c>
      <c r="J57" s="43">
        <v>0.16776646505912582</v>
      </c>
      <c r="K57" s="39">
        <f t="shared" si="10"/>
        <v>109.41789445389749</v>
      </c>
      <c r="L57" s="44">
        <v>39750</v>
      </c>
      <c r="M57" s="44">
        <v>23250</v>
      </c>
      <c r="N57" s="44">
        <v>17625</v>
      </c>
      <c r="O57" s="44">
        <v>13125</v>
      </c>
      <c r="P57" s="44">
        <v>12000</v>
      </c>
      <c r="Q57" s="44">
        <v>9750</v>
      </c>
      <c r="R57" s="44">
        <v>8250</v>
      </c>
      <c r="S57" s="44">
        <v>3750</v>
      </c>
      <c r="T57" s="44">
        <v>3000</v>
      </c>
      <c r="U57" s="44">
        <v>3000</v>
      </c>
      <c r="V57" s="44">
        <v>1125</v>
      </c>
      <c r="W57" s="44">
        <v>1125</v>
      </c>
      <c r="X57" s="44">
        <v>1125</v>
      </c>
      <c r="Y57" s="44">
        <v>1875</v>
      </c>
      <c r="Z57" s="44">
        <v>1500</v>
      </c>
      <c r="AA57" s="44">
        <v>1125</v>
      </c>
      <c r="AB57" s="44"/>
      <c r="AC57" s="44"/>
      <c r="AD57" s="44">
        <v>750</v>
      </c>
      <c r="AE57" s="44"/>
      <c r="AF57" s="44">
        <v>-145</v>
      </c>
      <c r="AG57" s="44"/>
      <c r="AH57" s="44">
        <v>-500</v>
      </c>
      <c r="AI57" s="44">
        <v>335</v>
      </c>
      <c r="AJ57" s="44"/>
      <c r="AK57" s="44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</row>
    <row r="58" spans="1:157" x14ac:dyDescent="0.25">
      <c r="A58" s="35">
        <v>5</v>
      </c>
      <c r="B58" s="36">
        <v>1472</v>
      </c>
      <c r="C58" s="46" t="s">
        <v>353</v>
      </c>
      <c r="D58" s="38">
        <v>43406</v>
      </c>
      <c r="E58" s="39">
        <f>(+$K$4-D58+1)/7</f>
        <v>8.2857142857142865</v>
      </c>
      <c r="F58" s="40">
        <v>0.35460000000000003</v>
      </c>
      <c r="G58" s="41">
        <f>SUM(L58:AK58)</f>
        <v>769090</v>
      </c>
      <c r="H58" s="41">
        <v>0</v>
      </c>
      <c r="I58" s="42">
        <f t="shared" si="9"/>
        <v>0.43377890580936262</v>
      </c>
      <c r="J58" s="43" t="str">
        <f>IF(E58&gt;12,SUM(AC58:AK58)/$D$148/12," ")</f>
        <v xml:space="preserve"> </v>
      </c>
      <c r="K58" s="39" t="str">
        <f t="shared" si="10"/>
        <v xml:space="preserve"> </v>
      </c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>
        <v>13125</v>
      </c>
      <c r="AD58" s="44">
        <v>102375</v>
      </c>
      <c r="AE58" s="44">
        <v>106500</v>
      </c>
      <c r="AF58" s="44">
        <v>102750</v>
      </c>
      <c r="AG58" s="44">
        <v>92250</v>
      </c>
      <c r="AH58" s="44">
        <v>106500</v>
      </c>
      <c r="AI58" s="44">
        <v>82500</v>
      </c>
      <c r="AJ58" s="44">
        <v>80215</v>
      </c>
      <c r="AK58" s="44">
        <v>82875</v>
      </c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</row>
    <row r="59" spans="1:157" x14ac:dyDescent="0.25">
      <c r="A59" s="35">
        <v>5</v>
      </c>
      <c r="B59" s="36">
        <v>1449</v>
      </c>
      <c r="C59" s="37" t="s">
        <v>129</v>
      </c>
      <c r="D59" s="38">
        <v>43161</v>
      </c>
      <c r="E59" s="39">
        <v>18</v>
      </c>
      <c r="F59" s="40">
        <v>0.36</v>
      </c>
      <c r="G59" s="41">
        <f>SUM(L59:AK59)</f>
        <v>103095</v>
      </c>
      <c r="H59" s="41">
        <v>1686660</v>
      </c>
      <c r="I59" s="42">
        <f t="shared" si="9"/>
        <v>0.99430833333333335</v>
      </c>
      <c r="J59" s="43">
        <v>0.18527347344791453</v>
      </c>
      <c r="K59" s="39">
        <f t="shared" si="10"/>
        <v>120.83602855723498</v>
      </c>
      <c r="L59" s="44">
        <v>25125</v>
      </c>
      <c r="M59" s="44">
        <v>14990</v>
      </c>
      <c r="N59" s="44">
        <v>12765</v>
      </c>
      <c r="O59" s="44">
        <v>12000</v>
      </c>
      <c r="P59" s="44">
        <v>6750</v>
      </c>
      <c r="Q59" s="44">
        <v>6440</v>
      </c>
      <c r="R59" s="44">
        <v>4835</v>
      </c>
      <c r="S59" s="44">
        <v>3750</v>
      </c>
      <c r="T59" s="44">
        <v>1500</v>
      </c>
      <c r="U59" s="44">
        <v>3355</v>
      </c>
      <c r="V59" s="44">
        <v>3075</v>
      </c>
      <c r="W59" s="44">
        <v>2360</v>
      </c>
      <c r="X59" s="44">
        <v>1125</v>
      </c>
      <c r="Y59" s="44">
        <v>245</v>
      </c>
      <c r="Z59" s="44">
        <v>1030</v>
      </c>
      <c r="AA59" s="44">
        <v>375</v>
      </c>
      <c r="AB59" s="44">
        <v>750</v>
      </c>
      <c r="AC59" s="44">
        <v>375</v>
      </c>
      <c r="AD59" s="44">
        <v>750</v>
      </c>
      <c r="AE59" s="44"/>
      <c r="AF59" s="44">
        <v>375</v>
      </c>
      <c r="AG59" s="44">
        <v>375</v>
      </c>
      <c r="AH59" s="44"/>
      <c r="AI59" s="44">
        <v>375</v>
      </c>
      <c r="AJ59" s="44">
        <v>375</v>
      </c>
      <c r="AK59" s="44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</row>
    <row r="60" spans="1:157" x14ac:dyDescent="0.25">
      <c r="A60" s="35">
        <v>5</v>
      </c>
      <c r="B60" s="36">
        <v>1430</v>
      </c>
      <c r="C60" s="37" t="s">
        <v>288</v>
      </c>
      <c r="D60" s="38">
        <v>42923</v>
      </c>
      <c r="E60" s="39">
        <v>36</v>
      </c>
      <c r="F60" s="40">
        <v>0.96802500000000002</v>
      </c>
      <c r="G60" s="41">
        <f>SUM(L60:AK60)</f>
        <v>0</v>
      </c>
      <c r="H60" s="41">
        <v>4808500</v>
      </c>
      <c r="I60" s="42">
        <f t="shared" si="9"/>
        <v>0.99346607783889884</v>
      </c>
      <c r="J60" s="43">
        <v>0.26809547367133185</v>
      </c>
      <c r="K60" s="39">
        <f t="shared" si="10"/>
        <v>174.85283624113512</v>
      </c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</row>
    <row r="61" spans="1:157" x14ac:dyDescent="0.25">
      <c r="A61" s="35">
        <v>5</v>
      </c>
      <c r="B61" s="36">
        <v>1441</v>
      </c>
      <c r="C61" s="37" t="s">
        <v>310</v>
      </c>
      <c r="D61" s="38">
        <v>43105</v>
      </c>
      <c r="E61" s="39">
        <v>35</v>
      </c>
      <c r="F61" s="40">
        <v>0.36435000000000001</v>
      </c>
      <c r="G61" s="41">
        <f>SUM(L61:AK61)</f>
        <v>245435</v>
      </c>
      <c r="H61" s="41">
        <v>1519625</v>
      </c>
      <c r="I61" s="42">
        <f t="shared" si="9"/>
        <v>0.96888156991903385</v>
      </c>
      <c r="J61" s="43">
        <v>0.11959476352339765</v>
      </c>
      <c r="K61" s="39">
        <f t="shared" si="10"/>
        <v>78.000136724762797</v>
      </c>
      <c r="L61" s="44">
        <v>33000</v>
      </c>
      <c r="M61" s="44">
        <v>26540</v>
      </c>
      <c r="N61" s="44">
        <v>30810</v>
      </c>
      <c r="O61" s="44">
        <v>24375</v>
      </c>
      <c r="P61" s="44">
        <v>20820</v>
      </c>
      <c r="Q61" s="44">
        <v>15710</v>
      </c>
      <c r="R61" s="44">
        <v>17755</v>
      </c>
      <c r="S61" s="44">
        <v>14050</v>
      </c>
      <c r="T61" s="44">
        <v>13565</v>
      </c>
      <c r="U61" s="44">
        <v>14910</v>
      </c>
      <c r="V61" s="44">
        <v>4090</v>
      </c>
      <c r="W61" s="44">
        <v>6645</v>
      </c>
      <c r="X61" s="44">
        <v>5300</v>
      </c>
      <c r="Y61" s="44">
        <v>4090</v>
      </c>
      <c r="Z61" s="44">
        <v>3750</v>
      </c>
      <c r="AA61" s="44">
        <v>1500</v>
      </c>
      <c r="AB61" s="44">
        <v>3000</v>
      </c>
      <c r="AC61" s="44">
        <v>2550</v>
      </c>
      <c r="AD61" s="44">
        <v>-25</v>
      </c>
      <c r="AE61" s="44">
        <v>1545</v>
      </c>
      <c r="AF61" s="44">
        <v>930</v>
      </c>
      <c r="AG61" s="44">
        <v>-370</v>
      </c>
      <c r="AH61" s="44">
        <v>-105</v>
      </c>
      <c r="AI61" s="44">
        <v>425</v>
      </c>
      <c r="AJ61" s="44">
        <v>200</v>
      </c>
      <c r="AK61" s="44">
        <v>375</v>
      </c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</row>
    <row r="62" spans="1:157" x14ac:dyDescent="0.25">
      <c r="A62" s="35">
        <v>5</v>
      </c>
      <c r="B62" s="36">
        <v>1442</v>
      </c>
      <c r="C62" s="51" t="s">
        <v>311</v>
      </c>
      <c r="D62" s="38">
        <v>43105</v>
      </c>
      <c r="E62" s="39">
        <v>22</v>
      </c>
      <c r="F62" s="40">
        <v>0.36472500000000002</v>
      </c>
      <c r="G62" s="41">
        <f>SUM(L62:AK62)</f>
        <v>32160</v>
      </c>
      <c r="H62" s="41">
        <v>1784295</v>
      </c>
      <c r="I62" s="42">
        <f t="shared" si="9"/>
        <v>0.99606827061484682</v>
      </c>
      <c r="J62" s="43">
        <v>0.15796336487773222</v>
      </c>
      <c r="K62" s="39">
        <f t="shared" si="10"/>
        <v>103.02427710855568</v>
      </c>
      <c r="L62" s="44">
        <v>7875</v>
      </c>
      <c r="M62" s="44">
        <v>6375</v>
      </c>
      <c r="N62" s="44">
        <v>4265</v>
      </c>
      <c r="O62" s="44">
        <v>4125</v>
      </c>
      <c r="P62" s="44">
        <v>2950</v>
      </c>
      <c r="Q62" s="44">
        <v>2200</v>
      </c>
      <c r="R62" s="44">
        <v>1875</v>
      </c>
      <c r="S62" s="44">
        <v>375</v>
      </c>
      <c r="T62" s="44">
        <v>1125</v>
      </c>
      <c r="U62" s="44">
        <v>375</v>
      </c>
      <c r="V62" s="44">
        <v>-195</v>
      </c>
      <c r="W62" s="44">
        <v>125</v>
      </c>
      <c r="X62" s="44">
        <v>375</v>
      </c>
      <c r="Y62" s="44">
        <v>375</v>
      </c>
      <c r="Z62" s="44"/>
      <c r="AA62" s="44"/>
      <c r="AB62" s="44"/>
      <c r="AC62" s="44"/>
      <c r="AD62" s="44"/>
      <c r="AE62" s="44">
        <v>-25</v>
      </c>
      <c r="AF62" s="44"/>
      <c r="AG62" s="44"/>
      <c r="AH62" s="44"/>
      <c r="AI62" s="44">
        <v>-35</v>
      </c>
      <c r="AJ62" s="44"/>
      <c r="AK62" s="44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</row>
    <row r="63" spans="1:157" x14ac:dyDescent="0.25">
      <c r="A63" s="35">
        <v>5</v>
      </c>
      <c r="B63" s="36">
        <v>1422</v>
      </c>
      <c r="C63" s="51" t="s">
        <v>312</v>
      </c>
      <c r="D63" s="38">
        <v>43070</v>
      </c>
      <c r="E63" s="39">
        <v>21</v>
      </c>
      <c r="F63" s="40">
        <v>0.3276</v>
      </c>
      <c r="G63" s="41">
        <f>SUM(L63:AK63)</f>
        <v>3145</v>
      </c>
      <c r="H63" s="41">
        <v>1618450</v>
      </c>
      <c r="I63" s="42">
        <f t="shared" si="9"/>
        <v>0.98998473748473748</v>
      </c>
      <c r="J63" s="43">
        <v>0.14486020458643858</v>
      </c>
      <c r="K63" s="39">
        <f t="shared" si="10"/>
        <v>94.478348640312731</v>
      </c>
      <c r="L63" s="44">
        <v>1125</v>
      </c>
      <c r="M63" s="44">
        <v>750</v>
      </c>
      <c r="N63" s="44">
        <v>750</v>
      </c>
      <c r="O63" s="44">
        <v>145</v>
      </c>
      <c r="P63" s="44"/>
      <c r="Q63" s="44"/>
      <c r="R63" s="44"/>
      <c r="S63" s="44"/>
      <c r="T63" s="44"/>
      <c r="U63" s="44"/>
      <c r="V63" s="44"/>
      <c r="W63" s="44">
        <v>375</v>
      </c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</row>
    <row r="64" spans="1:157" x14ac:dyDescent="0.25">
      <c r="A64" s="35">
        <v>5</v>
      </c>
      <c r="B64" s="36">
        <v>1413</v>
      </c>
      <c r="C64" s="51" t="s">
        <v>313</v>
      </c>
      <c r="D64" s="38">
        <v>42979</v>
      </c>
      <c r="E64" s="39">
        <v>30</v>
      </c>
      <c r="F64" s="40">
        <v>0.33660000000000001</v>
      </c>
      <c r="G64" s="41">
        <f>SUM(L64:AK64)</f>
        <v>0</v>
      </c>
      <c r="H64" s="41">
        <v>1634945</v>
      </c>
      <c r="I64" s="42">
        <f>((G64+H64)/((F64*(A64*1000000))))</f>
        <v>0.97144682115270353</v>
      </c>
      <c r="J64" s="43">
        <v>0.12680396193394294</v>
      </c>
      <c r="K64" s="39">
        <f t="shared" si="10"/>
        <v>82.702001966450098</v>
      </c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</row>
    <row r="65" spans="1:157" x14ac:dyDescent="0.25">
      <c r="A65" s="35">
        <v>5</v>
      </c>
      <c r="B65" s="36">
        <v>1438</v>
      </c>
      <c r="C65" s="37" t="s">
        <v>314</v>
      </c>
      <c r="D65" s="38">
        <v>43070</v>
      </c>
      <c r="E65" s="39">
        <v>13</v>
      </c>
      <c r="F65" s="40">
        <v>0.27532499999999999</v>
      </c>
      <c r="G65" s="41">
        <f>SUM(L65:AK65)</f>
        <v>475</v>
      </c>
      <c r="H65" s="41">
        <v>1357215</v>
      </c>
      <c r="I65" s="53">
        <f t="shared" ref="I65" si="11">((G65+H65)/((F65*(A65*1000000))))</f>
        <v>0.98624534640878958</v>
      </c>
      <c r="J65" s="43">
        <v>0.16452491901121874</v>
      </c>
      <c r="K65" s="39">
        <f t="shared" si="10"/>
        <v>107.30374641357045</v>
      </c>
      <c r="L65" s="44"/>
      <c r="M65" s="44">
        <v>475</v>
      </c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</row>
    <row r="66" spans="1:157" x14ac:dyDescent="0.25">
      <c r="A66" s="35">
        <v>5</v>
      </c>
      <c r="B66" s="36">
        <v>1492</v>
      </c>
      <c r="C66" s="46" t="s">
        <v>354</v>
      </c>
      <c r="D66" s="38">
        <v>43441</v>
      </c>
      <c r="E66" s="39">
        <f>(+$K$4-D66+1)/7</f>
        <v>3.2857142857142856</v>
      </c>
      <c r="F66" s="40">
        <v>0.27539999999999998</v>
      </c>
      <c r="G66" s="41">
        <f>SUM(L66:AK66)</f>
        <v>454830</v>
      </c>
      <c r="H66" s="41">
        <v>0</v>
      </c>
      <c r="I66" s="42">
        <f t="shared" si="9"/>
        <v>0.33030501089324621</v>
      </c>
      <c r="J66" s="43" t="str">
        <f>IF(E66&gt;12,SUM(AH66:AK66)/$D$148/12," ")</f>
        <v xml:space="preserve"> </v>
      </c>
      <c r="K66" s="39" t="str">
        <f t="shared" si="10"/>
        <v xml:space="preserve"> </v>
      </c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>
        <v>17250</v>
      </c>
      <c r="AI66" s="44">
        <v>116205</v>
      </c>
      <c r="AJ66" s="44">
        <v>152250</v>
      </c>
      <c r="AK66" s="44">
        <v>169125</v>
      </c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</row>
    <row r="67" spans="1:157" x14ac:dyDescent="0.25">
      <c r="A67" s="35">
        <v>5</v>
      </c>
      <c r="B67" s="36">
        <v>1452</v>
      </c>
      <c r="C67" s="46" t="s">
        <v>232</v>
      </c>
      <c r="D67" s="38">
        <v>43287</v>
      </c>
      <c r="E67" s="39">
        <f>(+$K$4-D67+1)/7</f>
        <v>25.285714285714285</v>
      </c>
      <c r="F67" s="40">
        <v>0.35460000000000003</v>
      </c>
      <c r="G67" s="41">
        <f>SUM(L67:AK67)</f>
        <v>1531850</v>
      </c>
      <c r="H67" s="41">
        <v>0</v>
      </c>
      <c r="I67" s="42">
        <f t="shared" si="9"/>
        <v>0.86398759165256611</v>
      </c>
      <c r="J67" s="43">
        <f>IF(E67&gt;12,SUM(L67:X67)/$D$148/12," ")</f>
        <v>0.11364494731074691</v>
      </c>
      <c r="K67" s="39">
        <f t="shared" si="10"/>
        <v>74.119645101204597</v>
      </c>
      <c r="L67" s="44">
        <v>6000</v>
      </c>
      <c r="M67" s="44">
        <v>59625</v>
      </c>
      <c r="N67" s="44">
        <v>82790</v>
      </c>
      <c r="O67" s="44">
        <v>79140</v>
      </c>
      <c r="P67" s="44">
        <v>79500</v>
      </c>
      <c r="Q67" s="44">
        <v>68515</v>
      </c>
      <c r="R67" s="44">
        <v>66375</v>
      </c>
      <c r="S67" s="44">
        <v>69885</v>
      </c>
      <c r="T67" s="44">
        <v>70875</v>
      </c>
      <c r="U67" s="44">
        <v>75000</v>
      </c>
      <c r="V67" s="44">
        <v>66000</v>
      </c>
      <c r="W67" s="44">
        <v>60380</v>
      </c>
      <c r="X67" s="44">
        <v>70475</v>
      </c>
      <c r="Y67" s="44">
        <v>72750</v>
      </c>
      <c r="Z67" s="44">
        <v>69750</v>
      </c>
      <c r="AA67" s="44">
        <v>63375</v>
      </c>
      <c r="AB67" s="44">
        <v>69000</v>
      </c>
      <c r="AC67" s="44">
        <v>60755</v>
      </c>
      <c r="AD67" s="44">
        <v>61125</v>
      </c>
      <c r="AE67" s="44">
        <v>57375</v>
      </c>
      <c r="AF67" s="44">
        <v>43125</v>
      </c>
      <c r="AG67" s="44">
        <v>38625</v>
      </c>
      <c r="AH67" s="44">
        <v>47840</v>
      </c>
      <c r="AI67" s="44">
        <v>33960</v>
      </c>
      <c r="AJ67" s="44">
        <v>27900</v>
      </c>
      <c r="AK67" s="44">
        <v>31710</v>
      </c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</row>
    <row r="68" spans="1:157" x14ac:dyDescent="0.25">
      <c r="A68" s="35">
        <v>5</v>
      </c>
      <c r="B68" s="36">
        <v>1451</v>
      </c>
      <c r="C68" s="37" t="s">
        <v>279</v>
      </c>
      <c r="D68" s="38">
        <v>43224</v>
      </c>
      <c r="E68" s="39">
        <v>19</v>
      </c>
      <c r="F68" s="40">
        <v>0.3609</v>
      </c>
      <c r="G68" s="41">
        <f>SUM(L68:AK68)</f>
        <v>713525</v>
      </c>
      <c r="H68" s="41">
        <v>1070525</v>
      </c>
      <c r="I68" s="42">
        <f t="shared" si="9"/>
        <v>0.98866722083679692</v>
      </c>
      <c r="J68" s="43">
        <f>IF(E68&gt;12,(+H68+SUM(L68:O68))/$D$148/12," ")</f>
        <v>0.18972785641713077</v>
      </c>
      <c r="K68" s="39">
        <f t="shared" si="10"/>
        <v>123.74119321818895</v>
      </c>
      <c r="L68" s="44">
        <v>101625</v>
      </c>
      <c r="M68" s="44">
        <v>84835</v>
      </c>
      <c r="N68" s="44">
        <v>89060</v>
      </c>
      <c r="O68" s="44">
        <v>80625</v>
      </c>
      <c r="P68" s="44">
        <v>74250</v>
      </c>
      <c r="Q68" s="44">
        <v>55125</v>
      </c>
      <c r="R68" s="44">
        <v>48750</v>
      </c>
      <c r="S68" s="44">
        <v>32985</v>
      </c>
      <c r="T68" s="44">
        <v>38965</v>
      </c>
      <c r="U68" s="44">
        <v>23625</v>
      </c>
      <c r="V68" s="44">
        <v>19125</v>
      </c>
      <c r="W68" s="44">
        <v>15000</v>
      </c>
      <c r="X68" s="44">
        <v>11560</v>
      </c>
      <c r="Y68" s="44">
        <v>9375</v>
      </c>
      <c r="Z68" s="44">
        <v>7875</v>
      </c>
      <c r="AA68" s="44">
        <v>7125</v>
      </c>
      <c r="AB68" s="44">
        <v>3375</v>
      </c>
      <c r="AC68" s="44">
        <v>2625</v>
      </c>
      <c r="AD68" s="44">
        <v>2165</v>
      </c>
      <c r="AE68" s="44">
        <v>1500</v>
      </c>
      <c r="AF68" s="44">
        <v>1795</v>
      </c>
      <c r="AG68" s="44"/>
      <c r="AH68" s="44">
        <v>1875</v>
      </c>
      <c r="AI68" s="44">
        <v>-90</v>
      </c>
      <c r="AJ68" s="44">
        <v>375</v>
      </c>
      <c r="AK68" s="44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</row>
    <row r="69" spans="1:157" x14ac:dyDescent="0.25">
      <c r="A69" s="35">
        <v>5</v>
      </c>
      <c r="B69" s="36">
        <v>1460</v>
      </c>
      <c r="C69" s="37" t="s">
        <v>355</v>
      </c>
      <c r="D69" s="38">
        <v>43287</v>
      </c>
      <c r="E69" s="39">
        <v>25</v>
      </c>
      <c r="F69" s="40">
        <v>0.36720000000000003</v>
      </c>
      <c r="G69" s="41">
        <f>SUM(L69:AK69)</f>
        <v>1760105</v>
      </c>
      <c r="H69" s="41">
        <v>0</v>
      </c>
      <c r="I69" s="42">
        <f t="shared" si="9"/>
        <v>0.958662854030501</v>
      </c>
      <c r="J69" s="43">
        <f>IF(E69&gt;12,SUM(L69:X69)/$D$148/12," ")</f>
        <v>0.14731646532509882</v>
      </c>
      <c r="K69" s="39">
        <f t="shared" si="10"/>
        <v>96.080330765639516</v>
      </c>
      <c r="L69" s="44">
        <v>13500</v>
      </c>
      <c r="M69" s="44">
        <v>102000</v>
      </c>
      <c r="N69" s="44">
        <v>112585</v>
      </c>
      <c r="O69" s="44">
        <v>111000</v>
      </c>
      <c r="P69" s="44">
        <v>112875</v>
      </c>
      <c r="Q69" s="44">
        <v>79875</v>
      </c>
      <c r="R69" s="44">
        <v>90375</v>
      </c>
      <c r="S69" s="44">
        <v>78595</v>
      </c>
      <c r="T69" s="44">
        <v>95625</v>
      </c>
      <c r="U69" s="44">
        <v>89625</v>
      </c>
      <c r="V69" s="44">
        <v>68435</v>
      </c>
      <c r="W69" s="44">
        <v>78640</v>
      </c>
      <c r="X69" s="44">
        <v>74625</v>
      </c>
      <c r="Y69" s="44">
        <v>82080</v>
      </c>
      <c r="Z69" s="44">
        <v>66750</v>
      </c>
      <c r="AA69" s="44">
        <v>75375</v>
      </c>
      <c r="AB69" s="44">
        <v>76500</v>
      </c>
      <c r="AC69" s="44">
        <v>67395</v>
      </c>
      <c r="AD69" s="44">
        <v>56250</v>
      </c>
      <c r="AE69" s="44">
        <v>44250</v>
      </c>
      <c r="AF69" s="44">
        <v>42750</v>
      </c>
      <c r="AG69" s="44">
        <v>42375</v>
      </c>
      <c r="AH69" s="44">
        <v>31125</v>
      </c>
      <c r="AI69" s="44">
        <v>26250</v>
      </c>
      <c r="AJ69" s="44">
        <v>19500</v>
      </c>
      <c r="AK69" s="44">
        <v>21750</v>
      </c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</row>
    <row r="70" spans="1:157" x14ac:dyDescent="0.25">
      <c r="A70" s="35">
        <v>5</v>
      </c>
      <c r="B70" s="36">
        <v>1478</v>
      </c>
      <c r="C70" s="46" t="s">
        <v>248</v>
      </c>
      <c r="D70" s="38">
        <v>43441</v>
      </c>
      <c r="E70" s="39">
        <f>(+$K$4-D70+1)/7</f>
        <v>3.2857142857142856</v>
      </c>
      <c r="F70" s="40">
        <v>0.4284</v>
      </c>
      <c r="G70" s="41">
        <f>SUM(L70:AK70)</f>
        <v>261000</v>
      </c>
      <c r="H70" s="41">
        <v>0</v>
      </c>
      <c r="I70" s="42">
        <f t="shared" si="9"/>
        <v>0.12184873949579832</v>
      </c>
      <c r="J70" s="43" t="str">
        <f>IF(E70&gt;12,SUM(AH70:AK70)/$D$148/12," ")</f>
        <v xml:space="preserve"> </v>
      </c>
      <c r="K70" s="39" t="str">
        <f t="shared" si="10"/>
        <v xml:space="preserve"> </v>
      </c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>
        <v>15000</v>
      </c>
      <c r="AI70" s="44">
        <v>66375</v>
      </c>
      <c r="AJ70" s="44">
        <v>86625</v>
      </c>
      <c r="AK70" s="44">
        <v>93000</v>
      </c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</row>
    <row r="71" spans="1:157" x14ac:dyDescent="0.25">
      <c r="A71" s="35">
        <v>5</v>
      </c>
      <c r="B71" s="36">
        <v>1420</v>
      </c>
      <c r="C71" s="51" t="s">
        <v>315</v>
      </c>
      <c r="D71" s="38">
        <v>42979</v>
      </c>
      <c r="E71" s="39">
        <v>24</v>
      </c>
      <c r="F71" s="40">
        <v>0.33660000000000001</v>
      </c>
      <c r="G71" s="41">
        <f>SUM(L71:AK71)</f>
        <v>0</v>
      </c>
      <c r="H71" s="41">
        <v>1660920</v>
      </c>
      <c r="I71" s="42">
        <f>((G71+H71)/((F71*(A71*1000000))))</f>
        <v>0.98688057040998223</v>
      </c>
      <c r="J71" s="43">
        <v>0.14006737096319466</v>
      </c>
      <c r="K71" s="39">
        <f t="shared" si="10"/>
        <v>91.352445240378955</v>
      </c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</row>
    <row r="72" spans="1:157" x14ac:dyDescent="0.25">
      <c r="A72" s="35">
        <v>5</v>
      </c>
      <c r="B72" s="36">
        <v>1491</v>
      </c>
      <c r="C72" s="52" t="s">
        <v>247</v>
      </c>
      <c r="D72" s="38">
        <v>43399</v>
      </c>
      <c r="E72" s="39">
        <f>(+$K$4-D72+1)/7</f>
        <v>9.2857142857142865</v>
      </c>
      <c r="F72" s="40">
        <v>0.27539999999999998</v>
      </c>
      <c r="G72" s="41">
        <f>SUM(L72:AK72)</f>
        <v>1047090</v>
      </c>
      <c r="H72" s="41">
        <v>0</v>
      </c>
      <c r="I72" s="42">
        <f t="shared" si="9"/>
        <v>0.7604139433551198</v>
      </c>
      <c r="J72" s="43" t="str">
        <f>IF(E72&gt;12,SUM(AB72:AK72)/$D$148/12," ")</f>
        <v xml:space="preserve"> </v>
      </c>
      <c r="K72" s="39" t="str">
        <f t="shared" si="10"/>
        <v xml:space="preserve"> </v>
      </c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>
        <v>10875</v>
      </c>
      <c r="AC72" s="44">
        <v>93375</v>
      </c>
      <c r="AD72" s="44">
        <v>103125</v>
      </c>
      <c r="AE72" s="44">
        <v>103125</v>
      </c>
      <c r="AF72" s="44">
        <v>117375</v>
      </c>
      <c r="AG72" s="44">
        <v>122250</v>
      </c>
      <c r="AH72" s="44">
        <v>130125</v>
      </c>
      <c r="AI72" s="44">
        <v>119340</v>
      </c>
      <c r="AJ72" s="44">
        <v>120000</v>
      </c>
      <c r="AK72" s="44">
        <v>127500</v>
      </c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</row>
    <row r="73" spans="1:157" x14ac:dyDescent="0.25">
      <c r="A73" s="35">
        <v>5</v>
      </c>
      <c r="B73" s="36">
        <v>1490</v>
      </c>
      <c r="C73" s="52" t="s">
        <v>356</v>
      </c>
      <c r="D73" s="38">
        <v>43399</v>
      </c>
      <c r="E73" s="39">
        <f>(+$K$4-D73+1)/7</f>
        <v>9.2857142857142865</v>
      </c>
      <c r="F73" s="40">
        <v>0.27142500000000003</v>
      </c>
      <c r="G73" s="41">
        <f>SUM(L73:AK73)</f>
        <v>1000430</v>
      </c>
      <c r="H73" s="41">
        <v>0</v>
      </c>
      <c r="I73" s="42">
        <f t="shared" si="9"/>
        <v>0.73716864695588091</v>
      </c>
      <c r="J73" s="43" t="str">
        <f>IF(E73&gt;12,SUM(AB73:AK73)/$D$148/12," ")</f>
        <v xml:space="preserve"> </v>
      </c>
      <c r="K73" s="39" t="str">
        <f t="shared" si="10"/>
        <v xml:space="preserve"> </v>
      </c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>
        <v>9000</v>
      </c>
      <c r="AC73" s="44">
        <v>76500</v>
      </c>
      <c r="AD73" s="44">
        <v>99375</v>
      </c>
      <c r="AE73" s="44">
        <v>95625</v>
      </c>
      <c r="AF73" s="44">
        <v>106500</v>
      </c>
      <c r="AG73" s="44">
        <v>117375</v>
      </c>
      <c r="AH73" s="44">
        <v>125625</v>
      </c>
      <c r="AI73" s="44">
        <v>112465</v>
      </c>
      <c r="AJ73" s="44">
        <v>119625</v>
      </c>
      <c r="AK73" s="44">
        <v>138340</v>
      </c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</row>
    <row r="74" spans="1:157" x14ac:dyDescent="0.25">
      <c r="A74" s="35">
        <v>5</v>
      </c>
      <c r="B74" s="36">
        <v>1437</v>
      </c>
      <c r="C74" s="37" t="s">
        <v>316</v>
      </c>
      <c r="D74" s="38">
        <v>43028</v>
      </c>
      <c r="E74" s="39">
        <v>11</v>
      </c>
      <c r="F74" s="40">
        <v>0.2742</v>
      </c>
      <c r="G74" s="41">
        <f>SUM(L74:AK74)</f>
        <v>0</v>
      </c>
      <c r="H74" s="41">
        <v>1364810</v>
      </c>
      <c r="I74" s="53">
        <f t="shared" si="9"/>
        <v>0.99548504741064914</v>
      </c>
      <c r="J74" s="43">
        <v>0.18033913009416896</v>
      </c>
      <c r="K74" s="39">
        <f>J74/$J$154*100</f>
        <v>117.6178319999603</v>
      </c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</row>
    <row r="75" spans="1:157" x14ac:dyDescent="0.25">
      <c r="A75" s="35">
        <v>5</v>
      </c>
      <c r="B75" s="36">
        <v>1448</v>
      </c>
      <c r="C75" s="37" t="s">
        <v>317</v>
      </c>
      <c r="D75" s="38">
        <v>43133</v>
      </c>
      <c r="E75" s="39">
        <v>20</v>
      </c>
      <c r="F75" s="40">
        <v>0.36720000000000003</v>
      </c>
      <c r="G75" s="41">
        <f>SUM(L75:AK75)</f>
        <v>35460</v>
      </c>
      <c r="H75" s="41">
        <v>1798330</v>
      </c>
      <c r="I75" s="42">
        <f>((G75+H75)/((F75*(A75*1000000))))</f>
        <v>0.99879629629629618</v>
      </c>
      <c r="J75" s="43">
        <v>0.16370705200836219</v>
      </c>
      <c r="K75" s="39">
        <f t="shared" ref="K75:K89" si="12">IF(E75&lt;12," ",J75/$J$154*100)</f>
        <v>106.77033060031872</v>
      </c>
      <c r="L75" s="44">
        <v>11250</v>
      </c>
      <c r="M75" s="44">
        <v>6750</v>
      </c>
      <c r="N75" s="44">
        <v>4500</v>
      </c>
      <c r="O75" s="44">
        <v>1500</v>
      </c>
      <c r="P75" s="44">
        <v>2250</v>
      </c>
      <c r="Q75" s="44">
        <v>3375</v>
      </c>
      <c r="R75" s="44">
        <v>1875</v>
      </c>
      <c r="S75" s="44">
        <v>375</v>
      </c>
      <c r="T75" s="44">
        <v>1875</v>
      </c>
      <c r="U75" s="44">
        <v>750</v>
      </c>
      <c r="V75" s="44">
        <v>375</v>
      </c>
      <c r="W75" s="44">
        <v>750</v>
      </c>
      <c r="X75" s="44"/>
      <c r="Y75" s="44"/>
      <c r="Z75" s="44"/>
      <c r="AA75" s="44"/>
      <c r="AB75" s="44"/>
      <c r="AC75" s="44"/>
      <c r="AD75" s="44"/>
      <c r="AE75" s="44"/>
      <c r="AF75" s="44">
        <v>-165</v>
      </c>
      <c r="AG75" s="44"/>
      <c r="AH75" s="44"/>
      <c r="AI75" s="44"/>
      <c r="AJ75" s="44"/>
      <c r="AK75" s="44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</row>
    <row r="76" spans="1:157" x14ac:dyDescent="0.25">
      <c r="A76" s="35">
        <v>5</v>
      </c>
      <c r="B76" s="36">
        <v>1454</v>
      </c>
      <c r="C76" s="37" t="s">
        <v>318</v>
      </c>
      <c r="D76" s="38">
        <v>43259</v>
      </c>
      <c r="E76" s="39">
        <v>25</v>
      </c>
      <c r="F76" s="40">
        <v>0.36480000000000001</v>
      </c>
      <c r="G76" s="41">
        <f>SUM(L76:AK76)</f>
        <v>1345235</v>
      </c>
      <c r="H76" s="41">
        <v>417750</v>
      </c>
      <c r="I76" s="42">
        <f>((G76+H76)/((F76*(A76*1000000))))</f>
        <v>0.96654879385964909</v>
      </c>
      <c r="J76" s="43">
        <f>IF(E76&gt;12,(+H76+SUM(L76:T76))/$D$148/12," ")</f>
        <v>0.16537935730282091</v>
      </c>
      <c r="K76" s="39">
        <f t="shared" si="12"/>
        <v>107.86101415343101</v>
      </c>
      <c r="L76" s="44">
        <v>138375</v>
      </c>
      <c r="M76" s="44">
        <v>104970</v>
      </c>
      <c r="N76" s="44">
        <v>101380</v>
      </c>
      <c r="O76" s="44">
        <v>93730</v>
      </c>
      <c r="P76" s="44">
        <v>93750</v>
      </c>
      <c r="Q76" s="44">
        <v>76875</v>
      </c>
      <c r="R76" s="44">
        <v>69375</v>
      </c>
      <c r="S76" s="44">
        <v>76500</v>
      </c>
      <c r="T76" s="44">
        <v>70875</v>
      </c>
      <c r="U76" s="44">
        <v>76875</v>
      </c>
      <c r="V76" s="44">
        <v>55490</v>
      </c>
      <c r="W76" s="44">
        <v>51550</v>
      </c>
      <c r="X76" s="44">
        <v>62820</v>
      </c>
      <c r="Y76" s="44">
        <v>57880</v>
      </c>
      <c r="Z76" s="44">
        <v>44625</v>
      </c>
      <c r="AA76" s="44">
        <v>42375</v>
      </c>
      <c r="AB76" s="44">
        <v>28645</v>
      </c>
      <c r="AC76" s="44">
        <v>24140</v>
      </c>
      <c r="AD76" s="44">
        <v>19975</v>
      </c>
      <c r="AE76" s="44">
        <v>10875</v>
      </c>
      <c r="AF76" s="44">
        <v>9750</v>
      </c>
      <c r="AG76" s="44">
        <v>9560</v>
      </c>
      <c r="AH76" s="44">
        <v>5320</v>
      </c>
      <c r="AI76" s="44">
        <v>8315</v>
      </c>
      <c r="AJ76" s="44">
        <v>4620</v>
      </c>
      <c r="AK76" s="44">
        <v>6590</v>
      </c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</row>
    <row r="77" spans="1:157" x14ac:dyDescent="0.25">
      <c r="A77" s="35">
        <v>5</v>
      </c>
      <c r="B77" s="36">
        <v>1421</v>
      </c>
      <c r="C77" s="37" t="s">
        <v>319</v>
      </c>
      <c r="D77" s="38">
        <v>42951</v>
      </c>
      <c r="E77" s="39">
        <v>30</v>
      </c>
      <c r="F77" s="40">
        <v>0.33660000000000001</v>
      </c>
      <c r="G77" s="41">
        <f>SUM(L77:AK77)</f>
        <v>-20</v>
      </c>
      <c r="H77" s="41">
        <v>1674605</v>
      </c>
      <c r="I77" s="42">
        <f t="shared" si="9"/>
        <v>0.995</v>
      </c>
      <c r="J77" s="43">
        <v>0.11800623972679253</v>
      </c>
      <c r="K77" s="39">
        <f t="shared" si="12"/>
        <v>76.964095767154333</v>
      </c>
      <c r="L77" s="44"/>
      <c r="M77" s="44">
        <v>-20</v>
      </c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</row>
    <row r="78" spans="1:157" x14ac:dyDescent="0.25">
      <c r="A78" s="35">
        <v>5</v>
      </c>
      <c r="B78" s="36">
        <v>1443</v>
      </c>
      <c r="C78" s="37" t="s">
        <v>320</v>
      </c>
      <c r="D78" s="38">
        <v>43196</v>
      </c>
      <c r="E78" s="39">
        <v>31</v>
      </c>
      <c r="F78" s="40">
        <v>0.36720000000000003</v>
      </c>
      <c r="G78" s="41">
        <f>SUM(L78:AK78)</f>
        <v>738240</v>
      </c>
      <c r="H78" s="41">
        <v>1015660</v>
      </c>
      <c r="I78" s="53">
        <f t="shared" si="9"/>
        <v>0.95528322440087132</v>
      </c>
      <c r="J78" s="43">
        <v>0.13506907319045264</v>
      </c>
      <c r="K78" s="39">
        <f t="shared" si="12"/>
        <v>88.092537380042899</v>
      </c>
      <c r="L78" s="44">
        <v>65250</v>
      </c>
      <c r="M78" s="44">
        <v>51040</v>
      </c>
      <c r="N78" s="44">
        <v>65065</v>
      </c>
      <c r="O78" s="44">
        <v>45000</v>
      </c>
      <c r="P78" s="44">
        <v>57375</v>
      </c>
      <c r="Q78" s="44">
        <v>39000</v>
      </c>
      <c r="R78" s="44">
        <v>39750</v>
      </c>
      <c r="S78" s="44">
        <v>37445</v>
      </c>
      <c r="T78" s="44">
        <v>40125</v>
      </c>
      <c r="U78" s="44">
        <v>37125</v>
      </c>
      <c r="V78" s="44">
        <v>32000</v>
      </c>
      <c r="W78" s="44">
        <v>29830</v>
      </c>
      <c r="X78" s="44">
        <v>29500</v>
      </c>
      <c r="Y78" s="44">
        <v>32120</v>
      </c>
      <c r="Z78" s="44">
        <v>24000</v>
      </c>
      <c r="AA78" s="44">
        <v>19500</v>
      </c>
      <c r="AB78" s="44">
        <v>17440</v>
      </c>
      <c r="AC78" s="44">
        <v>15430</v>
      </c>
      <c r="AD78" s="44">
        <v>12950</v>
      </c>
      <c r="AE78" s="44">
        <v>10680</v>
      </c>
      <c r="AF78" s="44">
        <v>8720</v>
      </c>
      <c r="AG78" s="44">
        <v>7670</v>
      </c>
      <c r="AH78" s="44">
        <v>6630</v>
      </c>
      <c r="AI78" s="44">
        <v>6565</v>
      </c>
      <c r="AJ78" s="44">
        <v>3530</v>
      </c>
      <c r="AK78" s="44">
        <v>4500</v>
      </c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</row>
    <row r="79" spans="1:157" x14ac:dyDescent="0.25">
      <c r="A79" s="35">
        <v>5</v>
      </c>
      <c r="B79" s="36">
        <v>1415</v>
      </c>
      <c r="C79" s="37" t="s">
        <v>321</v>
      </c>
      <c r="D79" s="38">
        <v>42951</v>
      </c>
      <c r="E79" s="39">
        <v>30</v>
      </c>
      <c r="F79" s="40">
        <v>0.33660000000000001</v>
      </c>
      <c r="G79" s="41">
        <f>SUM(L79:AK79)</f>
        <v>225</v>
      </c>
      <c r="H79" s="41">
        <v>1652580</v>
      </c>
      <c r="I79" s="42">
        <f t="shared" si="9"/>
        <v>0.98205882352941176</v>
      </c>
      <c r="J79" s="43">
        <v>0.13362151508864881</v>
      </c>
      <c r="K79" s="39">
        <f t="shared" si="12"/>
        <v>87.148434757726605</v>
      </c>
      <c r="L79" s="44"/>
      <c r="M79" s="44">
        <v>375</v>
      </c>
      <c r="N79" s="44"/>
      <c r="O79" s="44"/>
      <c r="P79" s="44"/>
      <c r="Q79" s="44"/>
      <c r="R79" s="44"/>
      <c r="S79" s="44"/>
      <c r="T79" s="44">
        <v>-150</v>
      </c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</row>
    <row r="80" spans="1:157" x14ac:dyDescent="0.25">
      <c r="A80" s="35">
        <v>5</v>
      </c>
      <c r="B80" s="36">
        <v>1471</v>
      </c>
      <c r="C80" s="46" t="s">
        <v>357</v>
      </c>
      <c r="D80" s="38">
        <v>43315</v>
      </c>
      <c r="E80" s="39">
        <f>(+$K$4-D80+1)/7</f>
        <v>21.285714285714285</v>
      </c>
      <c r="F80" s="40">
        <v>0.4284</v>
      </c>
      <c r="G80" s="41">
        <f>SUM(L80:AK80)</f>
        <v>1785275</v>
      </c>
      <c r="H80" s="41">
        <v>0</v>
      </c>
      <c r="I80" s="42">
        <f>((G80+H80)/((F80*(A80*1000000))))</f>
        <v>0.83346171802054159</v>
      </c>
      <c r="J80" s="43">
        <f>IF(E80&gt;12,SUM(P80:AB80)/$D$148/12," ")</f>
        <v>0.16220563437222391</v>
      </c>
      <c r="K80" s="39">
        <f t="shared" si="12"/>
        <v>105.79110059517853</v>
      </c>
      <c r="L80" s="44"/>
      <c r="M80" s="44"/>
      <c r="N80" s="44"/>
      <c r="O80" s="44"/>
      <c r="P80" s="44">
        <v>11250</v>
      </c>
      <c r="Q80" s="44">
        <v>96000</v>
      </c>
      <c r="R80" s="44">
        <v>114750</v>
      </c>
      <c r="S80" s="44">
        <v>114000</v>
      </c>
      <c r="T80" s="44">
        <v>119250</v>
      </c>
      <c r="U80" s="44">
        <v>116250</v>
      </c>
      <c r="V80" s="44">
        <v>100590</v>
      </c>
      <c r="W80" s="44">
        <v>96000</v>
      </c>
      <c r="X80" s="44">
        <v>90175</v>
      </c>
      <c r="Y80" s="44">
        <v>100450</v>
      </c>
      <c r="Z80" s="44">
        <v>88125</v>
      </c>
      <c r="AA80" s="44">
        <v>82125</v>
      </c>
      <c r="AB80" s="44">
        <v>90750</v>
      </c>
      <c r="AC80" s="44">
        <v>68710</v>
      </c>
      <c r="AD80" s="44">
        <v>73125</v>
      </c>
      <c r="AE80" s="44">
        <v>56625</v>
      </c>
      <c r="AF80" s="44">
        <v>58125</v>
      </c>
      <c r="AG80" s="44">
        <v>56625</v>
      </c>
      <c r="AH80" s="44">
        <v>61875</v>
      </c>
      <c r="AI80" s="44">
        <v>49105</v>
      </c>
      <c r="AJ80" s="44">
        <v>57750</v>
      </c>
      <c r="AK80" s="44">
        <v>83620</v>
      </c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</row>
    <row r="81" spans="1:157" x14ac:dyDescent="0.25">
      <c r="A81" s="35">
        <v>5</v>
      </c>
      <c r="B81" s="36">
        <v>1463</v>
      </c>
      <c r="C81" s="46" t="s">
        <v>227</v>
      </c>
      <c r="D81" s="38">
        <v>43287</v>
      </c>
      <c r="E81" s="39">
        <f>(+$K$4-D81+1)/7</f>
        <v>25.285714285714285</v>
      </c>
      <c r="F81" s="40">
        <v>0.36720000000000003</v>
      </c>
      <c r="G81" s="41">
        <f>SUM(L81:AK81)</f>
        <v>1602590</v>
      </c>
      <c r="H81" s="41">
        <v>0</v>
      </c>
      <c r="I81" s="42">
        <f t="shared" si="9"/>
        <v>0.8728703703703703</v>
      </c>
      <c r="J81" s="43">
        <f>IF(E81&gt;12,SUM(L81:X81)/$D$148/12," ")</f>
        <v>0.13624400895797095</v>
      </c>
      <c r="K81" s="39">
        <f t="shared" si="12"/>
        <v>88.85883473127528</v>
      </c>
      <c r="L81" s="44">
        <v>10500</v>
      </c>
      <c r="M81" s="44">
        <v>87000</v>
      </c>
      <c r="N81" s="44">
        <v>113620</v>
      </c>
      <c r="O81" s="44">
        <v>104625</v>
      </c>
      <c r="P81" s="44">
        <v>106125</v>
      </c>
      <c r="Q81" s="44">
        <v>85500</v>
      </c>
      <c r="R81" s="44">
        <v>82125</v>
      </c>
      <c r="S81" s="44">
        <v>77825</v>
      </c>
      <c r="T81" s="44">
        <v>81750</v>
      </c>
      <c r="U81" s="44">
        <v>84375</v>
      </c>
      <c r="V81" s="44">
        <v>66140</v>
      </c>
      <c r="W81" s="44">
        <v>64910</v>
      </c>
      <c r="X81" s="44">
        <v>60000</v>
      </c>
      <c r="Y81" s="44">
        <v>74185</v>
      </c>
      <c r="Z81" s="44">
        <v>58875</v>
      </c>
      <c r="AA81" s="44">
        <v>61500</v>
      </c>
      <c r="AB81" s="44">
        <v>55875</v>
      </c>
      <c r="AC81" s="44">
        <v>46135</v>
      </c>
      <c r="AD81" s="44">
        <v>39000</v>
      </c>
      <c r="AE81" s="44">
        <v>29625</v>
      </c>
      <c r="AF81" s="44">
        <v>35625</v>
      </c>
      <c r="AG81" s="44">
        <v>39870</v>
      </c>
      <c r="AH81" s="44">
        <v>39000</v>
      </c>
      <c r="AI81" s="44">
        <v>28430</v>
      </c>
      <c r="AJ81" s="44">
        <v>33725</v>
      </c>
      <c r="AK81" s="44">
        <v>36250</v>
      </c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</row>
    <row r="82" spans="1:157" x14ac:dyDescent="0.25">
      <c r="A82" s="35">
        <v>5</v>
      </c>
      <c r="B82" s="36">
        <v>1423</v>
      </c>
      <c r="C82" s="51" t="s">
        <v>322</v>
      </c>
      <c r="D82" s="38">
        <v>43014</v>
      </c>
      <c r="E82" s="39">
        <v>32</v>
      </c>
      <c r="F82" s="40">
        <v>0.33202500000000001</v>
      </c>
      <c r="G82" s="41">
        <f>SUM(L82:AK82)</f>
        <v>3530</v>
      </c>
      <c r="H82" s="41">
        <v>1598405</v>
      </c>
      <c r="I82" s="53">
        <f t="shared" si="9"/>
        <v>0.9649484225585423</v>
      </c>
      <c r="J82" s="43">
        <v>0.11644763789370655</v>
      </c>
      <c r="K82" s="39">
        <f t="shared" si="12"/>
        <v>75.947570022225804</v>
      </c>
      <c r="L82" s="44">
        <v>375</v>
      </c>
      <c r="M82" s="44">
        <v>1125</v>
      </c>
      <c r="N82" s="44">
        <v>840</v>
      </c>
      <c r="O82" s="44">
        <v>375</v>
      </c>
      <c r="P82" s="44">
        <v>-225</v>
      </c>
      <c r="Q82" s="44">
        <v>-5</v>
      </c>
      <c r="R82" s="44">
        <v>1300</v>
      </c>
      <c r="S82" s="44">
        <v>-130</v>
      </c>
      <c r="T82" s="44">
        <v>-20</v>
      </c>
      <c r="U82" s="44"/>
      <c r="V82" s="44"/>
      <c r="W82" s="44"/>
      <c r="X82" s="44">
        <v>-105</v>
      </c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</row>
    <row r="83" spans="1:157" x14ac:dyDescent="0.25">
      <c r="A83" s="35">
        <v>5</v>
      </c>
      <c r="B83" s="36">
        <v>1414</v>
      </c>
      <c r="C83" s="51" t="s">
        <v>323</v>
      </c>
      <c r="D83" s="38">
        <v>42979</v>
      </c>
      <c r="E83" s="39">
        <v>24</v>
      </c>
      <c r="F83" s="40">
        <v>0.32955000000000001</v>
      </c>
      <c r="G83" s="41">
        <f>SUM(L83:AK83)</f>
        <v>0</v>
      </c>
      <c r="H83" s="41">
        <v>1620390</v>
      </c>
      <c r="I83" s="42">
        <f>((G83+H83)/((F83*(A83*1000000))))</f>
        <v>0.98339553937187074</v>
      </c>
      <c r="J83" s="43">
        <v>0.14787633850916809</v>
      </c>
      <c r="K83" s="39">
        <f t="shared" si="12"/>
        <v>96.445482078450866</v>
      </c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</row>
    <row r="84" spans="1:157" x14ac:dyDescent="0.25">
      <c r="A84" s="35">
        <v>5</v>
      </c>
      <c r="B84" s="36">
        <v>1453</v>
      </c>
      <c r="C84" s="51" t="s">
        <v>324</v>
      </c>
      <c r="D84" s="38">
        <v>43196</v>
      </c>
      <c r="E84" s="39">
        <v>24</v>
      </c>
      <c r="F84" s="40">
        <v>0.36720000000000003</v>
      </c>
      <c r="G84" s="41">
        <f>SUM(L84:AK84)</f>
        <v>712420</v>
      </c>
      <c r="H84" s="41">
        <v>1108995</v>
      </c>
      <c r="I84" s="42">
        <f t="shared" ref="I84" si="13">((G84+H84)/((F84*(A84*1000000))))</f>
        <v>0.99205610021786483</v>
      </c>
      <c r="J84" s="43">
        <v>0.14748136859071542</v>
      </c>
      <c r="K84" s="39">
        <f t="shared" si="12"/>
        <v>96.187881271075639</v>
      </c>
      <c r="L84" s="44">
        <v>82500</v>
      </c>
      <c r="M84" s="44">
        <v>72000</v>
      </c>
      <c r="N84" s="44">
        <v>68315</v>
      </c>
      <c r="O84" s="44">
        <v>67500</v>
      </c>
      <c r="P84" s="44">
        <v>64875</v>
      </c>
      <c r="Q84" s="44">
        <v>56250</v>
      </c>
      <c r="R84" s="44">
        <v>55500</v>
      </c>
      <c r="S84" s="44">
        <v>52875</v>
      </c>
      <c r="T84" s="44">
        <v>42375</v>
      </c>
      <c r="U84" s="44">
        <v>40125</v>
      </c>
      <c r="V84" s="44">
        <v>22470</v>
      </c>
      <c r="W84" s="44">
        <v>20625</v>
      </c>
      <c r="X84" s="44">
        <v>15650</v>
      </c>
      <c r="Y84" s="44">
        <v>12000</v>
      </c>
      <c r="Z84" s="44">
        <v>12000</v>
      </c>
      <c r="AA84" s="44">
        <v>7035</v>
      </c>
      <c r="AB84" s="44">
        <v>5250</v>
      </c>
      <c r="AC84" s="44">
        <v>3180</v>
      </c>
      <c r="AD84" s="44">
        <v>2680</v>
      </c>
      <c r="AE84" s="44">
        <v>1500</v>
      </c>
      <c r="AF84" s="44">
        <v>2095</v>
      </c>
      <c r="AG84" s="44">
        <v>1920</v>
      </c>
      <c r="AH84" s="44">
        <v>1125</v>
      </c>
      <c r="AI84" s="44">
        <v>1125</v>
      </c>
      <c r="AJ84" s="44">
        <v>1075</v>
      </c>
      <c r="AK84" s="44">
        <v>375</v>
      </c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</row>
    <row r="85" spans="1:157" x14ac:dyDescent="0.25">
      <c r="A85" s="35">
        <v>5</v>
      </c>
      <c r="B85" s="36">
        <v>1461</v>
      </c>
      <c r="C85" s="37" t="s">
        <v>325</v>
      </c>
      <c r="D85" s="38">
        <v>43259</v>
      </c>
      <c r="E85" s="39">
        <v>21</v>
      </c>
      <c r="F85" s="40">
        <v>0.4254</v>
      </c>
      <c r="G85" s="41">
        <f>SUM(L85:AK85)</f>
        <v>1767390</v>
      </c>
      <c r="H85" s="41">
        <v>329625</v>
      </c>
      <c r="I85" s="42">
        <f t="shared" si="9"/>
        <v>0.98590267983074753</v>
      </c>
      <c r="J85" s="43">
        <f>IF(E85&gt;12,(+H85+SUM(L85:T85))/$D$148/12," ")</f>
        <v>0.17981238263940977</v>
      </c>
      <c r="K85" s="39">
        <f t="shared" si="12"/>
        <v>117.27428540744916</v>
      </c>
      <c r="L85" s="44">
        <v>127875</v>
      </c>
      <c r="M85" s="44">
        <v>106160</v>
      </c>
      <c r="N85" s="44">
        <v>126325</v>
      </c>
      <c r="O85" s="44">
        <v>115875</v>
      </c>
      <c r="P85" s="44">
        <v>120000</v>
      </c>
      <c r="Q85" s="44">
        <v>109125</v>
      </c>
      <c r="R85" s="44">
        <v>105000</v>
      </c>
      <c r="S85" s="44">
        <v>103375</v>
      </c>
      <c r="T85" s="44">
        <v>108750</v>
      </c>
      <c r="U85" s="44">
        <v>111750</v>
      </c>
      <c r="V85" s="44">
        <v>88945</v>
      </c>
      <c r="W85" s="44">
        <v>89480</v>
      </c>
      <c r="X85" s="44">
        <v>85655</v>
      </c>
      <c r="Y85" s="44">
        <v>90750</v>
      </c>
      <c r="Z85" s="44">
        <v>73225</v>
      </c>
      <c r="AA85" s="44">
        <v>60000</v>
      </c>
      <c r="AB85" s="44">
        <v>45000</v>
      </c>
      <c r="AC85" s="44">
        <v>25335</v>
      </c>
      <c r="AD85" s="44">
        <v>23625</v>
      </c>
      <c r="AE85" s="44">
        <v>13125</v>
      </c>
      <c r="AF85" s="44">
        <v>10500</v>
      </c>
      <c r="AG85" s="44">
        <v>7045</v>
      </c>
      <c r="AH85" s="44">
        <v>8250</v>
      </c>
      <c r="AI85" s="44">
        <v>4810</v>
      </c>
      <c r="AJ85" s="44">
        <v>4125</v>
      </c>
      <c r="AK85" s="44">
        <v>3285</v>
      </c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</row>
    <row r="86" spans="1:157" x14ac:dyDescent="0.25">
      <c r="A86" s="35">
        <v>5</v>
      </c>
      <c r="B86" s="36">
        <v>1447</v>
      </c>
      <c r="C86" s="37" t="s">
        <v>326</v>
      </c>
      <c r="D86" s="38">
        <v>43133</v>
      </c>
      <c r="E86" s="39">
        <v>24</v>
      </c>
      <c r="F86" s="40">
        <v>0.36525000000000002</v>
      </c>
      <c r="G86" s="41">
        <f>SUM(L86:AK86)</f>
        <v>148185</v>
      </c>
      <c r="H86" s="41">
        <v>1651970</v>
      </c>
      <c r="I86" s="42">
        <f>((G86+H86)/((F86*(A86*1000000))))</f>
        <v>0.98571115674195753</v>
      </c>
      <c r="J86" s="43">
        <v>0.14948547521397529</v>
      </c>
      <c r="K86" s="39">
        <f t="shared" si="12"/>
        <v>97.494966849238835</v>
      </c>
      <c r="L86" s="44">
        <v>37125</v>
      </c>
      <c r="M86" s="44">
        <v>23110</v>
      </c>
      <c r="N86" s="44">
        <v>22595</v>
      </c>
      <c r="O86" s="44">
        <v>15000</v>
      </c>
      <c r="P86" s="44">
        <v>13745</v>
      </c>
      <c r="Q86" s="44">
        <v>6745</v>
      </c>
      <c r="R86" s="44">
        <v>6375</v>
      </c>
      <c r="S86" s="44">
        <v>8455</v>
      </c>
      <c r="T86" s="44">
        <v>6900</v>
      </c>
      <c r="U86" s="44">
        <v>3735</v>
      </c>
      <c r="V86" s="44">
        <v>1375</v>
      </c>
      <c r="W86" s="44">
        <v>1450</v>
      </c>
      <c r="X86" s="44">
        <v>190</v>
      </c>
      <c r="Y86" s="44">
        <v>1125</v>
      </c>
      <c r="Z86" s="44"/>
      <c r="AA86" s="44"/>
      <c r="AB86" s="44"/>
      <c r="AC86" s="44"/>
      <c r="AD86" s="44">
        <v>350</v>
      </c>
      <c r="AE86" s="44">
        <v>-20</v>
      </c>
      <c r="AF86" s="44"/>
      <c r="AG86" s="44">
        <v>-70</v>
      </c>
      <c r="AH86" s="44"/>
      <c r="AI86" s="44"/>
      <c r="AJ86" s="44"/>
      <c r="AK86" s="44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</row>
    <row r="87" spans="1:157" x14ac:dyDescent="0.25">
      <c r="A87" s="35">
        <v>5</v>
      </c>
      <c r="B87" s="36">
        <v>1470</v>
      </c>
      <c r="C87" s="46" t="s">
        <v>358</v>
      </c>
      <c r="D87" s="38">
        <v>43350</v>
      </c>
      <c r="E87" s="39">
        <f>(+$K$4-D87+1)/7</f>
        <v>16.285714285714285</v>
      </c>
      <c r="F87" s="40">
        <v>0.4284</v>
      </c>
      <c r="G87" s="41">
        <f>SUM(L87:AK87)</f>
        <v>1651620</v>
      </c>
      <c r="H87" s="41">
        <v>0</v>
      </c>
      <c r="I87" s="42">
        <f t="shared" si="9"/>
        <v>0.77106442577030809</v>
      </c>
      <c r="J87" s="43">
        <f>IF(E87&gt;12,SUM(U87:AG87)/$D$148/12," ")</f>
        <v>0.17620645356909181</v>
      </c>
      <c r="K87" s="39">
        <f t="shared" si="12"/>
        <v>114.92248544381974</v>
      </c>
      <c r="L87" s="44"/>
      <c r="M87" s="44"/>
      <c r="N87" s="44"/>
      <c r="O87" s="44"/>
      <c r="P87" s="44"/>
      <c r="Q87" s="44"/>
      <c r="R87" s="44"/>
      <c r="S87" s="44"/>
      <c r="T87" s="44"/>
      <c r="U87" s="44">
        <v>18000</v>
      </c>
      <c r="V87" s="44">
        <v>100125</v>
      </c>
      <c r="W87" s="44">
        <v>124500</v>
      </c>
      <c r="X87" s="44">
        <v>132925</v>
      </c>
      <c r="Y87" s="44">
        <v>130110</v>
      </c>
      <c r="Z87" s="44">
        <v>129750</v>
      </c>
      <c r="AA87" s="44">
        <v>121500</v>
      </c>
      <c r="AB87" s="44">
        <v>122940</v>
      </c>
      <c r="AC87" s="44">
        <v>94520</v>
      </c>
      <c r="AD87" s="44">
        <v>101250</v>
      </c>
      <c r="AE87" s="44">
        <v>82500</v>
      </c>
      <c r="AF87" s="44">
        <v>81750</v>
      </c>
      <c r="AG87" s="44">
        <v>85125</v>
      </c>
      <c r="AH87" s="44">
        <v>90750</v>
      </c>
      <c r="AI87" s="44">
        <v>66000</v>
      </c>
      <c r="AJ87" s="44">
        <v>76500</v>
      </c>
      <c r="AK87" s="44">
        <v>93375</v>
      </c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</row>
    <row r="88" spans="1:157" ht="13.5" customHeight="1" x14ac:dyDescent="0.25">
      <c r="A88" s="35">
        <v>5</v>
      </c>
      <c r="B88" s="36">
        <v>1412</v>
      </c>
      <c r="C88" s="37" t="s">
        <v>327</v>
      </c>
      <c r="D88" s="38">
        <v>42923</v>
      </c>
      <c r="E88" s="39">
        <v>24</v>
      </c>
      <c r="F88" s="40">
        <v>0.33660000000000001</v>
      </c>
      <c r="G88" s="41">
        <f>SUM(L88:AK88)</f>
        <v>0</v>
      </c>
      <c r="H88" s="41">
        <v>1665285</v>
      </c>
      <c r="I88" s="42">
        <f t="shared" si="9"/>
        <v>0.98947415329768273</v>
      </c>
      <c r="J88" s="43">
        <v>0.15394850230598597</v>
      </c>
      <c r="K88" s="39">
        <f t="shared" si="12"/>
        <v>100.40576923830035</v>
      </c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</row>
    <row r="89" spans="1:157" x14ac:dyDescent="0.25">
      <c r="A89" s="35">
        <v>5</v>
      </c>
      <c r="B89" s="36">
        <v>1473</v>
      </c>
      <c r="C89" s="46" t="s">
        <v>359</v>
      </c>
      <c r="D89" s="38">
        <v>43350</v>
      </c>
      <c r="E89" s="39">
        <f>(+$K$4-D89+1)/7</f>
        <v>16.285714285714285</v>
      </c>
      <c r="F89" s="40">
        <v>0.42764999999999997</v>
      </c>
      <c r="G89" s="41">
        <f>SUM(L89:AK89)</f>
        <v>1428205</v>
      </c>
      <c r="H89" s="41">
        <v>0</v>
      </c>
      <c r="I89" s="42">
        <f t="shared" si="9"/>
        <v>0.66793171986437505</v>
      </c>
      <c r="J89" s="43">
        <f>IF(E89&gt;12,SUM(U89:AG89)/$D$148/12," ")</f>
        <v>0.15588811047454904</v>
      </c>
      <c r="K89" s="39">
        <f t="shared" si="12"/>
        <v>101.67078869135349</v>
      </c>
      <c r="L89" s="44"/>
      <c r="M89" s="44"/>
      <c r="N89" s="44"/>
      <c r="O89" s="44"/>
      <c r="P89" s="44"/>
      <c r="Q89" s="44"/>
      <c r="R89" s="44"/>
      <c r="S89" s="44"/>
      <c r="T89" s="44"/>
      <c r="U89" s="44">
        <v>13875</v>
      </c>
      <c r="V89" s="44">
        <v>108000</v>
      </c>
      <c r="W89" s="44">
        <v>127875</v>
      </c>
      <c r="X89" s="44">
        <v>113250</v>
      </c>
      <c r="Y89" s="44">
        <v>127875</v>
      </c>
      <c r="Z89" s="44">
        <v>113625</v>
      </c>
      <c r="AA89" s="44">
        <v>111000</v>
      </c>
      <c r="AB89" s="44">
        <v>115125</v>
      </c>
      <c r="AC89" s="44">
        <v>82460</v>
      </c>
      <c r="AD89" s="44">
        <v>74250</v>
      </c>
      <c r="AE89" s="44">
        <v>65625</v>
      </c>
      <c r="AF89" s="44">
        <v>61875</v>
      </c>
      <c r="AG89" s="44">
        <v>57375</v>
      </c>
      <c r="AH89" s="44">
        <v>70875</v>
      </c>
      <c r="AI89" s="44">
        <v>59625</v>
      </c>
      <c r="AJ89" s="44">
        <v>53250</v>
      </c>
      <c r="AK89" s="44">
        <v>72245</v>
      </c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</row>
    <row r="90" spans="1:157" x14ac:dyDescent="0.25">
      <c r="A90" s="47" t="s">
        <v>172</v>
      </c>
      <c r="B90" s="48"/>
      <c r="C90" s="48"/>
      <c r="D90" s="48"/>
      <c r="E90" s="48"/>
      <c r="F90" s="48"/>
      <c r="G90" s="48"/>
      <c r="H90" s="48"/>
      <c r="I90" s="48"/>
      <c r="J90" s="48"/>
      <c r="K90" s="49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</row>
    <row r="91" spans="1:157" x14ac:dyDescent="0.25">
      <c r="A91" s="35">
        <v>10</v>
      </c>
      <c r="B91" s="36">
        <v>1392</v>
      </c>
      <c r="C91" s="37" t="s">
        <v>328</v>
      </c>
      <c r="D91" s="38">
        <v>42979</v>
      </c>
      <c r="E91" s="39">
        <v>26</v>
      </c>
      <c r="F91" s="40">
        <v>0.24435000000000001</v>
      </c>
      <c r="G91" s="41">
        <f>SUM(L91:AK91)</f>
        <v>720</v>
      </c>
      <c r="H91" s="41">
        <v>2438210</v>
      </c>
      <c r="I91" s="42">
        <f t="shared" ref="I91:I103" si="14">((G91+H91)/((F91*(A91*1000000))))</f>
        <v>0.99812973194188659</v>
      </c>
      <c r="J91" s="43">
        <v>0.16049742272154222</v>
      </c>
      <c r="K91" s="39">
        <f t="shared" ref="K91:K103" si="15">IF(E91&lt;12," ",J91/$J$155*100)</f>
        <v>69.492940553239507</v>
      </c>
      <c r="L91" s="44">
        <v>750</v>
      </c>
      <c r="M91" s="44"/>
      <c r="N91" s="44"/>
      <c r="O91" s="44"/>
      <c r="P91" s="44"/>
      <c r="Q91" s="44"/>
      <c r="R91" s="44"/>
      <c r="S91" s="44"/>
      <c r="T91" s="44">
        <v>-30</v>
      </c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</row>
    <row r="92" spans="1:157" x14ac:dyDescent="0.25">
      <c r="A92" s="35">
        <v>10</v>
      </c>
      <c r="B92" s="36">
        <v>1431</v>
      </c>
      <c r="C92" s="37" t="s">
        <v>288</v>
      </c>
      <c r="D92" s="38">
        <v>42923</v>
      </c>
      <c r="E92" s="39">
        <v>37</v>
      </c>
      <c r="F92" s="40">
        <v>0.64697499999999997</v>
      </c>
      <c r="G92" s="41">
        <f>SUM(L92:AK92)</f>
        <v>300</v>
      </c>
      <c r="H92" s="41">
        <v>6438580</v>
      </c>
      <c r="I92" s="42">
        <f t="shared" si="14"/>
        <v>0.99522856370029755</v>
      </c>
      <c r="J92" s="43">
        <v>0.28840650250812544</v>
      </c>
      <c r="K92" s="39">
        <f t="shared" si="15"/>
        <v>124.87562475528019</v>
      </c>
      <c r="L92" s="44">
        <v>-50</v>
      </c>
      <c r="M92" s="44">
        <v>350</v>
      </c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</row>
    <row r="93" spans="1:157" x14ac:dyDescent="0.25">
      <c r="A93" s="35">
        <v>10</v>
      </c>
      <c r="B93" s="36">
        <v>1426</v>
      </c>
      <c r="C93" s="37" t="s">
        <v>360</v>
      </c>
      <c r="D93" s="38">
        <v>43287</v>
      </c>
      <c r="E93" s="39">
        <v>22</v>
      </c>
      <c r="F93" s="40">
        <v>0.24990000000000001</v>
      </c>
      <c r="G93" s="41">
        <f>SUM(L93:AK93)</f>
        <v>2438970</v>
      </c>
      <c r="H93" s="41">
        <v>0</v>
      </c>
      <c r="I93" s="42">
        <f t="shared" si="14"/>
        <v>0.97597839135654263</v>
      </c>
      <c r="J93" s="43">
        <f>IF(E93&gt;12,SUM(L93:X93)/$D$148/12," ")</f>
        <v>0.22025889812701807</v>
      </c>
      <c r="K93" s="39">
        <f t="shared" si="15"/>
        <v>95.368749568141524</v>
      </c>
      <c r="L93" s="44">
        <v>10850</v>
      </c>
      <c r="M93" s="44">
        <v>118650</v>
      </c>
      <c r="N93" s="44">
        <v>149960</v>
      </c>
      <c r="O93" s="44">
        <v>151900</v>
      </c>
      <c r="P93" s="44">
        <v>165550</v>
      </c>
      <c r="Q93" s="44">
        <v>133700</v>
      </c>
      <c r="R93" s="44">
        <v>126700</v>
      </c>
      <c r="S93" s="44">
        <v>126560</v>
      </c>
      <c r="T93" s="44">
        <v>127050</v>
      </c>
      <c r="U93" s="44">
        <v>142100</v>
      </c>
      <c r="V93" s="44">
        <v>121790</v>
      </c>
      <c r="W93" s="44">
        <v>130310</v>
      </c>
      <c r="X93" s="44">
        <v>151130</v>
      </c>
      <c r="Y93" s="44">
        <v>154450</v>
      </c>
      <c r="Z93" s="44">
        <v>106400</v>
      </c>
      <c r="AA93" s="44">
        <v>102550</v>
      </c>
      <c r="AB93" s="44">
        <v>98350</v>
      </c>
      <c r="AC93" s="44">
        <v>81740</v>
      </c>
      <c r="AD93" s="44">
        <v>61080</v>
      </c>
      <c r="AE93" s="44">
        <v>45150</v>
      </c>
      <c r="AF93" s="44">
        <v>32200</v>
      </c>
      <c r="AG93" s="44">
        <v>27650</v>
      </c>
      <c r="AH93" s="44">
        <v>27300</v>
      </c>
      <c r="AI93" s="44">
        <v>20300</v>
      </c>
      <c r="AJ93" s="44">
        <v>14700</v>
      </c>
      <c r="AK93" s="44">
        <v>10850</v>
      </c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</row>
    <row r="94" spans="1:157" x14ac:dyDescent="0.25">
      <c r="A94" s="35">
        <v>10</v>
      </c>
      <c r="B94" s="36">
        <v>1393</v>
      </c>
      <c r="C94" s="37" t="s">
        <v>329</v>
      </c>
      <c r="D94" s="38">
        <v>43105</v>
      </c>
      <c r="E94" s="39">
        <v>22</v>
      </c>
      <c r="F94" s="40">
        <v>0.24479999999999999</v>
      </c>
      <c r="G94" s="41">
        <f>SUM(L94:AK94)</f>
        <v>28690</v>
      </c>
      <c r="H94" s="41">
        <v>2387790</v>
      </c>
      <c r="I94" s="42">
        <f t="shared" si="14"/>
        <v>0.98712418300653593</v>
      </c>
      <c r="J94" s="43">
        <v>0.20018192553819639</v>
      </c>
      <c r="K94" s="39">
        <f t="shared" si="15"/>
        <v>86.67572609807219</v>
      </c>
      <c r="L94" s="44">
        <v>6750</v>
      </c>
      <c r="M94" s="44">
        <v>4250</v>
      </c>
      <c r="N94" s="44">
        <v>3730</v>
      </c>
      <c r="O94" s="44">
        <v>4510</v>
      </c>
      <c r="P94" s="44">
        <v>2750</v>
      </c>
      <c r="Q94" s="44">
        <v>1710</v>
      </c>
      <c r="R94" s="44">
        <v>1000</v>
      </c>
      <c r="S94" s="44">
        <v>1750</v>
      </c>
      <c r="T94" s="44">
        <v>500</v>
      </c>
      <c r="U94" s="44">
        <v>1000</v>
      </c>
      <c r="V94" s="44">
        <v>250</v>
      </c>
      <c r="W94" s="44">
        <v>250</v>
      </c>
      <c r="X94" s="44">
        <v>240</v>
      </c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</row>
    <row r="95" spans="1:157" x14ac:dyDescent="0.25">
      <c r="A95" s="35">
        <v>10</v>
      </c>
      <c r="B95" s="36">
        <v>1457</v>
      </c>
      <c r="C95" s="46" t="s">
        <v>174</v>
      </c>
      <c r="D95" s="38">
        <v>43378</v>
      </c>
      <c r="E95" s="39">
        <f>(+$K$4-D95+1)/7</f>
        <v>12.285714285714286</v>
      </c>
      <c r="F95" s="40">
        <v>0.29987999999999998</v>
      </c>
      <c r="G95" s="41">
        <f>SUM(L95:AK95)</f>
        <v>1439050</v>
      </c>
      <c r="H95" s="41">
        <v>0</v>
      </c>
      <c r="I95" s="42">
        <f t="shared" si="14"/>
        <v>0.47987528344671204</v>
      </c>
      <c r="J95" s="43">
        <f>IF(E95&gt;12,SUM(Y95:AK95)/$D$148/12," ")</f>
        <v>0.19137422934320625</v>
      </c>
      <c r="K95" s="39">
        <f t="shared" si="15"/>
        <v>82.862127737982831</v>
      </c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>
        <v>18550</v>
      </c>
      <c r="Z95" s="44">
        <v>159250</v>
      </c>
      <c r="AA95" s="44">
        <v>162400</v>
      </c>
      <c r="AB95" s="44">
        <v>148050</v>
      </c>
      <c r="AC95" s="44">
        <v>126970</v>
      </c>
      <c r="AD95" s="44">
        <v>96250</v>
      </c>
      <c r="AE95" s="44">
        <v>85750</v>
      </c>
      <c r="AF95" s="44">
        <v>94850</v>
      </c>
      <c r="AG95" s="44">
        <v>100450</v>
      </c>
      <c r="AH95" s="44">
        <v>120050</v>
      </c>
      <c r="AI95" s="44">
        <v>96970</v>
      </c>
      <c r="AJ95" s="44">
        <v>108150</v>
      </c>
      <c r="AK95" s="44">
        <v>121360</v>
      </c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</row>
    <row r="96" spans="1:157" x14ac:dyDescent="0.25">
      <c r="A96" s="35">
        <v>10</v>
      </c>
      <c r="B96" s="36">
        <v>1455</v>
      </c>
      <c r="C96" s="46" t="s">
        <v>330</v>
      </c>
      <c r="D96" s="38">
        <v>43259</v>
      </c>
      <c r="E96" s="39">
        <f>(+$K$4-D96+1)/7</f>
        <v>29.285714285714285</v>
      </c>
      <c r="F96" s="40">
        <v>0.24990000000000001</v>
      </c>
      <c r="G96" s="41">
        <f>SUM(L96:AK96)</f>
        <v>1841430</v>
      </c>
      <c r="H96" s="41">
        <v>427700</v>
      </c>
      <c r="I96" s="42">
        <f t="shared" si="14"/>
        <v>0.90801520608243302</v>
      </c>
      <c r="J96" s="43">
        <f>IF(E96&gt;12,(+H96+SUM(L96:T96))/$D$148/12," ")</f>
        <v>0.18540579501992138</v>
      </c>
      <c r="K96" s="39">
        <f t="shared" si="15"/>
        <v>80.277886542137878</v>
      </c>
      <c r="L96" s="44">
        <v>121800</v>
      </c>
      <c r="M96" s="44">
        <v>113950</v>
      </c>
      <c r="N96" s="44">
        <v>122620</v>
      </c>
      <c r="O96" s="44">
        <v>122550</v>
      </c>
      <c r="P96" s="44">
        <v>122500</v>
      </c>
      <c r="Q96" s="44">
        <v>103600</v>
      </c>
      <c r="R96" s="44">
        <v>82930</v>
      </c>
      <c r="S96" s="44">
        <v>87150</v>
      </c>
      <c r="T96" s="44">
        <v>89370</v>
      </c>
      <c r="U96" s="44">
        <v>104300</v>
      </c>
      <c r="V96" s="44">
        <v>76650</v>
      </c>
      <c r="W96" s="44">
        <v>79840</v>
      </c>
      <c r="X96" s="44">
        <v>90670</v>
      </c>
      <c r="Y96" s="44">
        <v>101570</v>
      </c>
      <c r="Z96" s="44">
        <v>68000</v>
      </c>
      <c r="AA96" s="44">
        <v>60550</v>
      </c>
      <c r="AB96" s="44">
        <v>62030</v>
      </c>
      <c r="AC96" s="44">
        <v>48920</v>
      </c>
      <c r="AD96" s="44">
        <v>49400</v>
      </c>
      <c r="AE96" s="44">
        <v>27110</v>
      </c>
      <c r="AF96" s="44">
        <v>24870</v>
      </c>
      <c r="AG96" s="44">
        <v>22680</v>
      </c>
      <c r="AH96" s="44">
        <v>22970</v>
      </c>
      <c r="AI96" s="44">
        <v>15300</v>
      </c>
      <c r="AJ96" s="44">
        <v>8030</v>
      </c>
      <c r="AK96" s="44">
        <v>12070</v>
      </c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</row>
    <row r="97" spans="1:157" x14ac:dyDescent="0.25">
      <c r="A97" s="35">
        <v>10</v>
      </c>
      <c r="B97" s="36">
        <v>1424</v>
      </c>
      <c r="C97" s="37" t="s">
        <v>331</v>
      </c>
      <c r="D97" s="38">
        <v>43133</v>
      </c>
      <c r="E97" s="39">
        <v>27</v>
      </c>
      <c r="F97" s="40">
        <v>0.24990000000000001</v>
      </c>
      <c r="G97" s="41">
        <f>SUM(L97:AK97)</f>
        <v>408490</v>
      </c>
      <c r="H97" s="41">
        <v>2083340</v>
      </c>
      <c r="I97" s="42">
        <f t="shared" si="14"/>
        <v>0.99713085234093635</v>
      </c>
      <c r="J97" s="43">
        <v>0.17642920596417877</v>
      </c>
      <c r="K97" s="39">
        <f t="shared" si="15"/>
        <v>76.391160144643806</v>
      </c>
      <c r="L97" s="44">
        <v>66500</v>
      </c>
      <c r="M97" s="44">
        <v>54140</v>
      </c>
      <c r="N97" s="44">
        <v>55620</v>
      </c>
      <c r="O97" s="44">
        <v>44100</v>
      </c>
      <c r="P97" s="44">
        <v>43400</v>
      </c>
      <c r="Q97" s="44">
        <v>36050</v>
      </c>
      <c r="R97" s="44">
        <v>27300</v>
      </c>
      <c r="S97" s="44">
        <v>22750</v>
      </c>
      <c r="T97" s="44">
        <v>18200</v>
      </c>
      <c r="U97" s="44">
        <v>8400</v>
      </c>
      <c r="V97" s="44">
        <v>7000</v>
      </c>
      <c r="W97" s="44">
        <v>5950</v>
      </c>
      <c r="X97" s="44">
        <v>6300</v>
      </c>
      <c r="Y97" s="44">
        <v>4550</v>
      </c>
      <c r="Z97" s="44">
        <v>1050</v>
      </c>
      <c r="AA97" s="44">
        <v>3500</v>
      </c>
      <c r="AB97" s="44">
        <v>700</v>
      </c>
      <c r="AC97" s="44">
        <v>700</v>
      </c>
      <c r="AD97" s="44">
        <v>350</v>
      </c>
      <c r="AE97" s="44">
        <v>350</v>
      </c>
      <c r="AF97" s="44">
        <v>180</v>
      </c>
      <c r="AG97" s="44">
        <v>350</v>
      </c>
      <c r="AH97" s="44">
        <v>350</v>
      </c>
      <c r="AI97" s="44">
        <v>350</v>
      </c>
      <c r="AJ97" s="44">
        <v>350</v>
      </c>
      <c r="AK97" s="44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</row>
    <row r="98" spans="1:157" x14ac:dyDescent="0.25">
      <c r="A98" s="35">
        <v>10</v>
      </c>
      <c r="B98" s="36">
        <v>1482</v>
      </c>
      <c r="C98" s="46" t="s">
        <v>361</v>
      </c>
      <c r="D98" s="38">
        <v>43406</v>
      </c>
      <c r="E98" s="39">
        <f>(+$K$4-D98+1)/7</f>
        <v>8.2857142857142865</v>
      </c>
      <c r="F98" s="40">
        <v>0.24542</v>
      </c>
      <c r="G98" s="41">
        <f>SUM(L98:AK98)</f>
        <v>1025490</v>
      </c>
      <c r="H98" s="41">
        <v>0</v>
      </c>
      <c r="I98" s="42">
        <f t="shared" si="14"/>
        <v>0.41785103088582837</v>
      </c>
      <c r="J98" s="43" t="str">
        <f>IF(E98&gt;12,SUM(AC98:AK98)/$D$148/12," ")</f>
        <v xml:space="preserve"> </v>
      </c>
      <c r="K98" s="39" t="str">
        <f t="shared" si="15"/>
        <v xml:space="preserve"> </v>
      </c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>
        <v>11550</v>
      </c>
      <c r="AD98" s="44">
        <v>112700</v>
      </c>
      <c r="AE98" s="44">
        <v>120750</v>
      </c>
      <c r="AF98" s="44">
        <v>120750</v>
      </c>
      <c r="AG98" s="44">
        <v>132650</v>
      </c>
      <c r="AH98" s="44">
        <v>134050</v>
      </c>
      <c r="AI98" s="44">
        <v>117250</v>
      </c>
      <c r="AJ98" s="44">
        <v>135440</v>
      </c>
      <c r="AK98" s="44">
        <v>140350</v>
      </c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</row>
    <row r="99" spans="1:157" x14ac:dyDescent="0.25">
      <c r="A99" s="35">
        <v>10</v>
      </c>
      <c r="B99" s="36">
        <v>1427</v>
      </c>
      <c r="C99" s="37" t="s">
        <v>158</v>
      </c>
      <c r="D99" s="38">
        <v>43196</v>
      </c>
      <c r="E99" s="39">
        <v>20</v>
      </c>
      <c r="F99" s="40">
        <v>0.24926999999999999</v>
      </c>
      <c r="G99" s="41">
        <f>SUM(L99:AK99)</f>
        <v>628530</v>
      </c>
      <c r="H99" s="41">
        <v>1851610</v>
      </c>
      <c r="I99" s="42">
        <f t="shared" si="14"/>
        <v>0.99496128695791708</v>
      </c>
      <c r="J99" s="43">
        <v>0.24623914165190516</v>
      </c>
      <c r="K99" s="39">
        <f t="shared" si="15"/>
        <v>106.61779947946657</v>
      </c>
      <c r="L99" s="44">
        <v>106050</v>
      </c>
      <c r="M99" s="44">
        <v>92750</v>
      </c>
      <c r="N99" s="44">
        <v>84280</v>
      </c>
      <c r="O99" s="44">
        <v>76560</v>
      </c>
      <c r="P99" s="44">
        <v>66500</v>
      </c>
      <c r="Q99" s="44">
        <v>47600</v>
      </c>
      <c r="R99" s="44">
        <v>39550</v>
      </c>
      <c r="S99" s="44">
        <v>30040</v>
      </c>
      <c r="T99" s="44">
        <v>20290</v>
      </c>
      <c r="U99" s="44">
        <v>16100</v>
      </c>
      <c r="V99" s="44">
        <v>8170</v>
      </c>
      <c r="W99" s="44">
        <v>10500</v>
      </c>
      <c r="X99" s="44">
        <v>7700</v>
      </c>
      <c r="Y99" s="44">
        <v>6300</v>
      </c>
      <c r="Z99" s="44">
        <v>4900</v>
      </c>
      <c r="AA99" s="44">
        <v>3150</v>
      </c>
      <c r="AB99" s="44">
        <v>2100</v>
      </c>
      <c r="AC99" s="44">
        <v>1950</v>
      </c>
      <c r="AD99" s="44">
        <v>240</v>
      </c>
      <c r="AE99" s="44">
        <v>350</v>
      </c>
      <c r="AF99" s="44">
        <v>280</v>
      </c>
      <c r="AG99" s="44">
        <v>700</v>
      </c>
      <c r="AH99" s="44">
        <v>790</v>
      </c>
      <c r="AI99" s="44">
        <v>280</v>
      </c>
      <c r="AJ99" s="44">
        <v>1050</v>
      </c>
      <c r="AK99" s="44">
        <v>350</v>
      </c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</row>
    <row r="100" spans="1:157" x14ac:dyDescent="0.25">
      <c r="A100" s="35">
        <v>10</v>
      </c>
      <c r="B100" s="36">
        <v>1458</v>
      </c>
      <c r="C100" s="46" t="s">
        <v>362</v>
      </c>
      <c r="D100" s="38">
        <v>43315</v>
      </c>
      <c r="E100" s="39">
        <f>(+$K$4-D100+1)/7</f>
        <v>21.285714285714285</v>
      </c>
      <c r="F100" s="40">
        <v>0.29210999999999998</v>
      </c>
      <c r="G100" s="41">
        <f>SUM(L100:AK100)</f>
        <v>2741710</v>
      </c>
      <c r="H100" s="41">
        <v>0</v>
      </c>
      <c r="I100" s="42">
        <f t="shared" si="14"/>
        <v>0.93858820307418434</v>
      </c>
      <c r="J100" s="43">
        <f>IF(E100&gt;12,SUM(P100:AB100)/$D$148/12," ")</f>
        <v>0.30394464569735463</v>
      </c>
      <c r="K100" s="39">
        <f t="shared" si="15"/>
        <v>131.60340419651288</v>
      </c>
      <c r="L100" s="44"/>
      <c r="M100" s="44"/>
      <c r="N100" s="44"/>
      <c r="O100" s="44"/>
      <c r="P100" s="44">
        <v>16450</v>
      </c>
      <c r="Q100" s="44">
        <v>180250</v>
      </c>
      <c r="R100" s="44">
        <v>201250</v>
      </c>
      <c r="S100" s="44">
        <v>197400</v>
      </c>
      <c r="T100" s="44">
        <v>189700</v>
      </c>
      <c r="U100" s="44">
        <v>213850</v>
      </c>
      <c r="V100" s="44">
        <v>198100</v>
      </c>
      <c r="W100" s="44">
        <v>189120</v>
      </c>
      <c r="X100" s="44">
        <v>219240</v>
      </c>
      <c r="Y100" s="44">
        <v>225870</v>
      </c>
      <c r="Z100" s="44">
        <v>163800</v>
      </c>
      <c r="AA100" s="44">
        <v>147700</v>
      </c>
      <c r="AB100" s="44">
        <v>142800</v>
      </c>
      <c r="AC100" s="44">
        <v>115730</v>
      </c>
      <c r="AD100" s="44">
        <v>79800</v>
      </c>
      <c r="AE100" s="44">
        <v>58800</v>
      </c>
      <c r="AF100" s="44">
        <v>47250</v>
      </c>
      <c r="AG100" s="44">
        <v>40250</v>
      </c>
      <c r="AH100" s="44">
        <v>37450</v>
      </c>
      <c r="AI100" s="44">
        <v>26640</v>
      </c>
      <c r="AJ100" s="44">
        <v>25410</v>
      </c>
      <c r="AK100" s="44">
        <v>24850</v>
      </c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</row>
    <row r="101" spans="1:157" x14ac:dyDescent="0.25">
      <c r="A101" s="35">
        <v>10</v>
      </c>
      <c r="B101" s="36">
        <v>1456</v>
      </c>
      <c r="C101" s="37" t="s">
        <v>333</v>
      </c>
      <c r="D101" s="38">
        <v>43224</v>
      </c>
      <c r="E101" s="39">
        <v>14</v>
      </c>
      <c r="F101" s="40">
        <v>0.24990000000000001</v>
      </c>
      <c r="G101" s="41">
        <f>SUM(L101:AK101)</f>
        <v>765080</v>
      </c>
      <c r="H101" s="41">
        <v>1730290</v>
      </c>
      <c r="I101" s="42">
        <f t="shared" si="14"/>
        <v>0.99854741896758703</v>
      </c>
      <c r="J101" s="43">
        <f>IF(E101&gt;12,(+H101+SUM(L101:O101))/$D$148/12," ")</f>
        <v>0.30336482453760594</v>
      </c>
      <c r="K101" s="39">
        <f t="shared" si="15"/>
        <v>131.35235046180068</v>
      </c>
      <c r="L101" s="44">
        <v>209650</v>
      </c>
      <c r="M101" s="44">
        <v>144550</v>
      </c>
      <c r="N101" s="44">
        <v>122830</v>
      </c>
      <c r="O101" s="44">
        <v>73850</v>
      </c>
      <c r="P101" s="44">
        <v>58450</v>
      </c>
      <c r="Q101" s="44">
        <v>38850</v>
      </c>
      <c r="R101" s="44">
        <v>25550</v>
      </c>
      <c r="S101" s="44">
        <v>26250</v>
      </c>
      <c r="T101" s="44">
        <v>18200</v>
      </c>
      <c r="U101" s="44">
        <v>12950</v>
      </c>
      <c r="V101" s="44">
        <v>7000</v>
      </c>
      <c r="W101" s="44">
        <v>5600</v>
      </c>
      <c r="X101" s="44">
        <v>7000</v>
      </c>
      <c r="Y101" s="44">
        <v>5600</v>
      </c>
      <c r="Z101" s="44">
        <v>1050</v>
      </c>
      <c r="AA101" s="44">
        <v>1400</v>
      </c>
      <c r="AB101" s="44">
        <v>2100</v>
      </c>
      <c r="AC101" s="44">
        <v>700</v>
      </c>
      <c r="AD101" s="44">
        <v>1400</v>
      </c>
      <c r="AE101" s="44">
        <v>700</v>
      </c>
      <c r="AF101" s="44"/>
      <c r="AG101" s="44">
        <v>350</v>
      </c>
      <c r="AH101" s="44">
        <v>350</v>
      </c>
      <c r="AI101" s="44">
        <v>350</v>
      </c>
      <c r="AJ101" s="44">
        <v>350</v>
      </c>
      <c r="AK101" s="44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</row>
    <row r="102" spans="1:157" x14ac:dyDescent="0.25">
      <c r="A102" s="35">
        <v>10</v>
      </c>
      <c r="B102" s="36">
        <v>1483</v>
      </c>
      <c r="C102" s="46" t="s">
        <v>363</v>
      </c>
      <c r="D102" s="38">
        <v>43399</v>
      </c>
      <c r="E102" s="39">
        <f>(+$K$4-D102+1)/7</f>
        <v>9.2857142857142865</v>
      </c>
      <c r="F102" s="40">
        <v>0.24542</v>
      </c>
      <c r="G102" s="41">
        <f>SUM(L102:AK102)</f>
        <v>1418890</v>
      </c>
      <c r="H102" s="41">
        <v>0</v>
      </c>
      <c r="I102" s="42">
        <f t="shared" si="14"/>
        <v>0.57814766522695782</v>
      </c>
      <c r="J102" s="43" t="str">
        <f>IF(E102&gt;12,SUM(AB102:AK102)/$D$148/12," ")</f>
        <v xml:space="preserve"> </v>
      </c>
      <c r="K102" s="39" t="str">
        <f t="shared" si="15"/>
        <v xml:space="preserve"> </v>
      </c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>
        <v>14000</v>
      </c>
      <c r="AC102" s="44">
        <v>119700</v>
      </c>
      <c r="AD102" s="44">
        <v>122850</v>
      </c>
      <c r="AE102" s="44">
        <v>120750</v>
      </c>
      <c r="AF102" s="44">
        <v>143150</v>
      </c>
      <c r="AG102" s="44">
        <v>156800</v>
      </c>
      <c r="AH102" s="44">
        <v>174300</v>
      </c>
      <c r="AI102" s="44">
        <v>173940</v>
      </c>
      <c r="AJ102" s="44">
        <v>182700</v>
      </c>
      <c r="AK102" s="44">
        <v>210700</v>
      </c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</row>
    <row r="103" spans="1:157" x14ac:dyDescent="0.25">
      <c r="A103" s="35">
        <v>10</v>
      </c>
      <c r="B103" s="36">
        <v>1425</v>
      </c>
      <c r="C103" s="37" t="s">
        <v>334</v>
      </c>
      <c r="D103" s="38">
        <v>43028</v>
      </c>
      <c r="E103" s="39">
        <v>18</v>
      </c>
      <c r="F103" s="40">
        <v>0.24990000000000001</v>
      </c>
      <c r="G103" s="41">
        <f>SUM(L103:AK103)</f>
        <v>-350</v>
      </c>
      <c r="H103" s="41">
        <v>2493120</v>
      </c>
      <c r="I103" s="42">
        <f t="shared" si="14"/>
        <v>0.99750700280112048</v>
      </c>
      <c r="J103" s="43">
        <v>0.26440243844054706</v>
      </c>
      <c r="K103" s="39">
        <f t="shared" si="15"/>
        <v>114.48223046272199</v>
      </c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>
        <v>-350</v>
      </c>
      <c r="AD103" s="44"/>
      <c r="AE103" s="44"/>
      <c r="AF103" s="44"/>
      <c r="AG103" s="44"/>
      <c r="AH103" s="44"/>
      <c r="AI103" s="44"/>
      <c r="AJ103" s="44"/>
      <c r="AK103" s="44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</row>
    <row r="104" spans="1:157" x14ac:dyDescent="0.25">
      <c r="A104" s="47" t="s">
        <v>189</v>
      </c>
      <c r="B104" s="48"/>
      <c r="C104" s="48"/>
      <c r="D104" s="48"/>
      <c r="E104" s="48"/>
      <c r="F104" s="48"/>
      <c r="G104" s="48"/>
      <c r="H104" s="48"/>
      <c r="I104" s="48"/>
      <c r="J104" s="48"/>
      <c r="K104" s="49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</row>
    <row r="105" spans="1:157" x14ac:dyDescent="0.25">
      <c r="A105" s="35">
        <v>20</v>
      </c>
      <c r="B105" s="36">
        <v>1459</v>
      </c>
      <c r="C105" s="37" t="s">
        <v>335</v>
      </c>
      <c r="D105" s="38">
        <v>43259</v>
      </c>
      <c r="E105" s="39">
        <v>17</v>
      </c>
      <c r="F105" s="40">
        <v>0.181975</v>
      </c>
      <c r="G105" s="41">
        <f>SUM(L105:AK105)</f>
        <v>3181700</v>
      </c>
      <c r="H105" s="41">
        <v>444500</v>
      </c>
      <c r="I105" s="42">
        <f t="shared" ref="I105:I109" si="16">((G105+H105)/((F105*(A105*1000000))))</f>
        <v>0.99634565187525759</v>
      </c>
      <c r="J105" s="43">
        <f>IF(E105&gt;12,(+H105+SUM(L105:T105))/$D$148/12," ")</f>
        <v>0.3367298086590173</v>
      </c>
      <c r="K105" s="39">
        <f>IF(E105&lt;12," ",J105/$J$156*100)</f>
        <v>111.23651036667201</v>
      </c>
      <c r="L105" s="44">
        <v>187000</v>
      </c>
      <c r="M105" s="44">
        <v>203660</v>
      </c>
      <c r="N105" s="44">
        <v>217920</v>
      </c>
      <c r="O105" s="44">
        <v>222980</v>
      </c>
      <c r="P105" s="44">
        <v>246000</v>
      </c>
      <c r="Q105" s="44">
        <v>251000</v>
      </c>
      <c r="R105" s="44">
        <v>244500</v>
      </c>
      <c r="S105" s="44">
        <v>249000</v>
      </c>
      <c r="T105" s="44">
        <v>265500</v>
      </c>
      <c r="U105" s="44">
        <v>282500</v>
      </c>
      <c r="V105" s="44">
        <v>268000</v>
      </c>
      <c r="W105" s="44">
        <v>217940</v>
      </c>
      <c r="X105" s="44">
        <v>142500</v>
      </c>
      <c r="Y105" s="44">
        <v>95520</v>
      </c>
      <c r="Z105" s="44">
        <v>27000</v>
      </c>
      <c r="AA105" s="44">
        <v>17000</v>
      </c>
      <c r="AB105" s="44">
        <v>11000</v>
      </c>
      <c r="AC105" s="44">
        <v>8380</v>
      </c>
      <c r="AD105" s="44">
        <v>4440</v>
      </c>
      <c r="AE105" s="44">
        <v>6480</v>
      </c>
      <c r="AF105" s="44">
        <v>3160</v>
      </c>
      <c r="AG105" s="44">
        <v>5320</v>
      </c>
      <c r="AH105" s="44">
        <v>2000</v>
      </c>
      <c r="AI105" s="44">
        <v>900</v>
      </c>
      <c r="AJ105" s="44">
        <v>2000</v>
      </c>
      <c r="AK105" s="44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</row>
    <row r="106" spans="1:157" x14ac:dyDescent="0.25">
      <c r="A106" s="35">
        <v>20</v>
      </c>
      <c r="B106" s="36">
        <v>1418</v>
      </c>
      <c r="C106" s="37" t="s">
        <v>336</v>
      </c>
      <c r="D106" s="38">
        <v>43014</v>
      </c>
      <c r="E106" s="39">
        <v>25</v>
      </c>
      <c r="F106" s="40">
        <v>0.18360000000000001</v>
      </c>
      <c r="G106" s="41">
        <f>SUM(L106:AK106)</f>
        <v>1360</v>
      </c>
      <c r="H106" s="41">
        <v>3623420</v>
      </c>
      <c r="I106" s="42">
        <f t="shared" si="16"/>
        <v>0.98714052287581688</v>
      </c>
      <c r="J106" s="43">
        <v>0.27379527525546704</v>
      </c>
      <c r="K106" s="39">
        <f>IF(E106&lt;12," ",J106/$J$156*100)</f>
        <v>90.446495056638327</v>
      </c>
      <c r="L106" s="44">
        <v>500</v>
      </c>
      <c r="M106" s="44"/>
      <c r="N106" s="44"/>
      <c r="O106" s="44">
        <v>880</v>
      </c>
      <c r="P106" s="44">
        <v>-20</v>
      </c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</row>
    <row r="107" spans="1:157" x14ac:dyDescent="0.25">
      <c r="A107" s="35">
        <v>20</v>
      </c>
      <c r="B107" s="36">
        <v>1493</v>
      </c>
      <c r="C107" s="46" t="s">
        <v>312</v>
      </c>
      <c r="D107" s="38">
        <v>43441</v>
      </c>
      <c r="E107" s="39">
        <f>(+$K$4-D107+1)/7</f>
        <v>3.2857142857142856</v>
      </c>
      <c r="F107" s="40">
        <v>0.17810000000000001</v>
      </c>
      <c r="G107" s="41">
        <f>SUM(L107:AK107)</f>
        <v>409000</v>
      </c>
      <c r="H107" s="41">
        <v>0</v>
      </c>
      <c r="I107" s="42">
        <f t="shared" si="16"/>
        <v>0.11482313307130826</v>
      </c>
      <c r="J107" s="43" t="str">
        <f>IF(E107&gt;12,SUM(AH107:AK107)/$D$148/12," ")</f>
        <v xml:space="preserve"> </v>
      </c>
      <c r="K107" s="39" t="str">
        <f>IF(E107&lt;12," ",J107/$J$156*100)</f>
        <v xml:space="preserve"> </v>
      </c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>
        <v>10000</v>
      </c>
      <c r="AI107" s="44">
        <v>92000</v>
      </c>
      <c r="AJ107" s="44">
        <v>138500</v>
      </c>
      <c r="AK107" s="44">
        <v>168500</v>
      </c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</row>
    <row r="108" spans="1:157" x14ac:dyDescent="0.25">
      <c r="A108" s="35">
        <v>20</v>
      </c>
      <c r="B108" s="36">
        <v>1445</v>
      </c>
      <c r="C108" s="37" t="s">
        <v>337</v>
      </c>
      <c r="D108" s="38">
        <v>43133</v>
      </c>
      <c r="E108" s="39">
        <v>29</v>
      </c>
      <c r="F108" s="40">
        <v>0.18360000000000001</v>
      </c>
      <c r="G108" s="41">
        <f>SUM(L108:AK108)</f>
        <v>224660</v>
      </c>
      <c r="H108" s="41">
        <v>3205940</v>
      </c>
      <c r="I108" s="53">
        <f t="shared" si="16"/>
        <v>0.93425925925925912</v>
      </c>
      <c r="J108" s="43">
        <v>0.26111368218353198</v>
      </c>
      <c r="K108" s="39">
        <f>IF(E108&lt;12," ",J108/$J$156*100)</f>
        <v>86.257212958834231</v>
      </c>
      <c r="L108" s="44">
        <v>56440</v>
      </c>
      <c r="M108" s="44">
        <v>39360</v>
      </c>
      <c r="N108" s="44">
        <v>30900</v>
      </c>
      <c r="O108" s="44">
        <v>29980</v>
      </c>
      <c r="P108" s="44">
        <v>23900</v>
      </c>
      <c r="Q108" s="44">
        <v>14060</v>
      </c>
      <c r="R108" s="44">
        <v>10900</v>
      </c>
      <c r="S108" s="44">
        <v>3880</v>
      </c>
      <c r="T108" s="44">
        <v>3380</v>
      </c>
      <c r="U108" s="44">
        <v>3480</v>
      </c>
      <c r="V108" s="44">
        <v>1000</v>
      </c>
      <c r="W108" s="44">
        <v>1480</v>
      </c>
      <c r="X108" s="44">
        <v>2000</v>
      </c>
      <c r="Y108" s="44">
        <v>2380</v>
      </c>
      <c r="Z108" s="44"/>
      <c r="AA108" s="44"/>
      <c r="AB108" s="44">
        <v>500</v>
      </c>
      <c r="AC108" s="44">
        <v>500</v>
      </c>
      <c r="AD108" s="44">
        <v>500</v>
      </c>
      <c r="AE108" s="44">
        <v>140</v>
      </c>
      <c r="AF108" s="44">
        <v>200</v>
      </c>
      <c r="AG108" s="44"/>
      <c r="AH108" s="44"/>
      <c r="AI108" s="44">
        <v>-320</v>
      </c>
      <c r="AJ108" s="44"/>
      <c r="AK108" s="44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</row>
    <row r="109" spans="1:157" x14ac:dyDescent="0.25">
      <c r="A109" s="35">
        <v>20</v>
      </c>
      <c r="B109" s="36">
        <v>1477</v>
      </c>
      <c r="C109" s="46" t="s">
        <v>364</v>
      </c>
      <c r="D109" s="38">
        <v>43378</v>
      </c>
      <c r="E109" s="39">
        <f>(+$K$4-D109+1)/7</f>
        <v>12.285714285714286</v>
      </c>
      <c r="F109" s="40">
        <v>0.18360000000000001</v>
      </c>
      <c r="G109" s="41">
        <f>SUM(L109:AK109)</f>
        <v>2550800</v>
      </c>
      <c r="H109" s="41">
        <v>0</v>
      </c>
      <c r="I109" s="42">
        <f t="shared" si="16"/>
        <v>0.69466230936819162</v>
      </c>
      <c r="J109" s="43">
        <f>IF(E109&gt;12,SUM(Y109:AK109)/$D$148/12," ")</f>
        <v>0.33922197575390051</v>
      </c>
      <c r="K109" s="39">
        <f>IF(E109&lt;12," ",J109/$J$156*100)</f>
        <v>112.05978161785541</v>
      </c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>
        <v>60500</v>
      </c>
      <c r="Z109" s="44">
        <v>247000</v>
      </c>
      <c r="AA109" s="44">
        <v>251500</v>
      </c>
      <c r="AB109" s="44">
        <v>248000</v>
      </c>
      <c r="AC109" s="44">
        <v>225000</v>
      </c>
      <c r="AD109" s="44">
        <v>223000</v>
      </c>
      <c r="AE109" s="44">
        <v>185500</v>
      </c>
      <c r="AF109" s="44">
        <v>195000</v>
      </c>
      <c r="AG109" s="44">
        <v>211500</v>
      </c>
      <c r="AH109" s="44">
        <v>215000</v>
      </c>
      <c r="AI109" s="44">
        <v>169720</v>
      </c>
      <c r="AJ109" s="44">
        <v>166000</v>
      </c>
      <c r="AK109" s="44">
        <v>153080</v>
      </c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  <c r="ET109" s="2"/>
      <c r="EU109" s="2"/>
      <c r="EV109" s="2"/>
      <c r="EW109" s="2"/>
      <c r="EX109" s="2"/>
      <c r="EY109" s="2"/>
      <c r="EZ109" s="2"/>
      <c r="FA109" s="2"/>
    </row>
    <row r="110" spans="1:157" x14ac:dyDescent="0.25">
      <c r="A110" s="47" t="s">
        <v>195</v>
      </c>
      <c r="B110" s="48"/>
      <c r="C110" s="48"/>
      <c r="D110" s="48"/>
      <c r="E110" s="48"/>
      <c r="F110" s="48"/>
      <c r="G110" s="48"/>
      <c r="H110" s="48"/>
      <c r="I110" s="48"/>
      <c r="J110" s="48"/>
      <c r="K110" s="49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  <c r="EN110" s="2"/>
      <c r="EO110" s="2"/>
      <c r="EP110" s="2"/>
      <c r="EQ110" s="2"/>
      <c r="ER110" s="2"/>
      <c r="ES110" s="2"/>
      <c r="ET110" s="2"/>
      <c r="EU110" s="2"/>
      <c r="EV110" s="2"/>
      <c r="EW110" s="2"/>
      <c r="EX110" s="2"/>
      <c r="EY110" s="2"/>
      <c r="EZ110" s="2"/>
      <c r="FA110" s="2"/>
    </row>
    <row r="111" spans="1:157" x14ac:dyDescent="0.25">
      <c r="A111" s="47" t="s">
        <v>365</v>
      </c>
      <c r="B111" s="48"/>
      <c r="C111" s="48"/>
      <c r="D111" s="48"/>
      <c r="E111" s="48"/>
      <c r="F111" s="48"/>
      <c r="G111" s="48"/>
      <c r="H111" s="48"/>
      <c r="I111" s="48"/>
      <c r="J111" s="48"/>
      <c r="K111" s="49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  <c r="EU111" s="2"/>
      <c r="EV111" s="2"/>
      <c r="EW111" s="2"/>
      <c r="EX111" s="2"/>
      <c r="EY111" s="2"/>
      <c r="EZ111" s="2"/>
      <c r="FA111" s="2"/>
    </row>
    <row r="112" spans="1:157" x14ac:dyDescent="0.25"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</row>
    <row r="113" spans="1:157" ht="18" x14ac:dyDescent="0.25">
      <c r="C113" s="54" t="s">
        <v>197</v>
      </c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  <c r="ET113" s="2"/>
      <c r="EU113" s="2"/>
      <c r="EV113" s="2"/>
      <c r="EW113" s="2"/>
      <c r="EX113" s="2"/>
      <c r="EY113" s="2"/>
      <c r="EZ113" s="2"/>
      <c r="FA113" s="2"/>
    </row>
    <row r="114" spans="1:157" ht="18" x14ac:dyDescent="0.25">
      <c r="C114" s="54" t="s">
        <v>339</v>
      </c>
      <c r="D114" s="11"/>
    </row>
    <row r="115" spans="1:157" x14ac:dyDescent="0.25">
      <c r="L115" s="4" t="str">
        <f t="shared" ref="L115:AK116" si="17">+L6</f>
        <v>Week 1</v>
      </c>
      <c r="M115" s="4" t="str">
        <f t="shared" si="17"/>
        <v>Week 2</v>
      </c>
      <c r="N115" s="4" t="str">
        <f t="shared" si="17"/>
        <v>Week 3</v>
      </c>
      <c r="O115" s="4" t="str">
        <f t="shared" si="17"/>
        <v>Week 4</v>
      </c>
      <c r="P115" s="4" t="str">
        <f t="shared" si="17"/>
        <v>Week 5</v>
      </c>
      <c r="Q115" s="4" t="str">
        <f t="shared" si="17"/>
        <v>Week 6</v>
      </c>
      <c r="R115" s="4" t="str">
        <f t="shared" si="17"/>
        <v>Week 7</v>
      </c>
      <c r="S115" s="4" t="str">
        <f t="shared" si="17"/>
        <v>Week 8</v>
      </c>
      <c r="T115" s="4" t="str">
        <f t="shared" si="17"/>
        <v>Week 9</v>
      </c>
      <c r="U115" s="4" t="str">
        <f t="shared" si="17"/>
        <v>Week 10</v>
      </c>
      <c r="V115" s="4" t="str">
        <f t="shared" si="17"/>
        <v>Week 11</v>
      </c>
      <c r="W115" s="4" t="str">
        <f t="shared" si="17"/>
        <v>Week 12</v>
      </c>
      <c r="X115" s="4" t="str">
        <f t="shared" si="17"/>
        <v>Week 13</v>
      </c>
      <c r="Y115" s="4" t="str">
        <f t="shared" si="17"/>
        <v>Week 14</v>
      </c>
      <c r="Z115" s="4" t="str">
        <f t="shared" si="17"/>
        <v>Week 15</v>
      </c>
      <c r="AA115" s="4" t="str">
        <f t="shared" si="17"/>
        <v>Week 16</v>
      </c>
      <c r="AB115" s="4" t="str">
        <f t="shared" si="17"/>
        <v>Week 17</v>
      </c>
      <c r="AC115" s="4" t="str">
        <f t="shared" si="17"/>
        <v>Week 18</v>
      </c>
      <c r="AD115" s="4" t="str">
        <f t="shared" si="17"/>
        <v>Week 19</v>
      </c>
      <c r="AE115" s="4" t="str">
        <f t="shared" si="17"/>
        <v>Week 20</v>
      </c>
      <c r="AF115" s="4" t="str">
        <f t="shared" si="17"/>
        <v>Week 21</v>
      </c>
      <c r="AG115" s="4" t="str">
        <f t="shared" si="17"/>
        <v>Week 22</v>
      </c>
      <c r="AH115" s="4" t="str">
        <f t="shared" si="17"/>
        <v>Week 23</v>
      </c>
      <c r="AI115" s="4" t="str">
        <f t="shared" si="17"/>
        <v>Week 24</v>
      </c>
      <c r="AJ115" s="4" t="str">
        <f t="shared" si="17"/>
        <v>Week 25</v>
      </c>
      <c r="AK115" s="4" t="str">
        <f t="shared" si="17"/>
        <v>Week 26</v>
      </c>
    </row>
    <row r="116" spans="1:157" x14ac:dyDescent="0.25">
      <c r="D116" s="16"/>
      <c r="L116" s="16">
        <f t="shared" si="17"/>
        <v>43288</v>
      </c>
      <c r="M116" s="16">
        <f t="shared" si="17"/>
        <v>43295</v>
      </c>
      <c r="N116" s="16">
        <f t="shared" si="17"/>
        <v>43302</v>
      </c>
      <c r="O116" s="16">
        <f t="shared" si="17"/>
        <v>43309</v>
      </c>
      <c r="P116" s="16">
        <f t="shared" si="17"/>
        <v>43316</v>
      </c>
      <c r="Q116" s="16">
        <f t="shared" si="17"/>
        <v>43323</v>
      </c>
      <c r="R116" s="16">
        <f t="shared" si="17"/>
        <v>43330</v>
      </c>
      <c r="S116" s="16">
        <f t="shared" si="17"/>
        <v>43337</v>
      </c>
      <c r="T116" s="16">
        <f t="shared" si="17"/>
        <v>43344</v>
      </c>
      <c r="U116" s="16">
        <f t="shared" si="17"/>
        <v>43351</v>
      </c>
      <c r="V116" s="16">
        <f t="shared" si="17"/>
        <v>43358</v>
      </c>
      <c r="W116" s="16">
        <f t="shared" si="17"/>
        <v>43365</v>
      </c>
      <c r="X116" s="16">
        <f t="shared" si="17"/>
        <v>43372</v>
      </c>
      <c r="Y116" s="16">
        <f t="shared" si="17"/>
        <v>43379</v>
      </c>
      <c r="Z116" s="16">
        <f t="shared" si="17"/>
        <v>43386</v>
      </c>
      <c r="AA116" s="16">
        <f t="shared" si="17"/>
        <v>43393</v>
      </c>
      <c r="AB116" s="16">
        <f t="shared" si="17"/>
        <v>43400</v>
      </c>
      <c r="AC116" s="16">
        <f t="shared" si="17"/>
        <v>43407</v>
      </c>
      <c r="AD116" s="16">
        <f t="shared" si="17"/>
        <v>43414</v>
      </c>
      <c r="AE116" s="16">
        <f t="shared" si="17"/>
        <v>43421</v>
      </c>
      <c r="AF116" s="16">
        <f t="shared" si="17"/>
        <v>43428</v>
      </c>
      <c r="AG116" s="16">
        <f t="shared" si="17"/>
        <v>43435</v>
      </c>
      <c r="AH116" s="16">
        <f t="shared" si="17"/>
        <v>43442</v>
      </c>
      <c r="AI116" s="16">
        <f t="shared" si="17"/>
        <v>43449</v>
      </c>
      <c r="AJ116" s="16">
        <f t="shared" si="17"/>
        <v>43456</v>
      </c>
      <c r="AK116" s="16">
        <f t="shared" si="17"/>
        <v>43463</v>
      </c>
    </row>
    <row r="117" spans="1:157" x14ac:dyDescent="0.25">
      <c r="C117" s="55" t="s">
        <v>198</v>
      </c>
      <c r="D117" s="11"/>
      <c r="I117" s="55" t="s">
        <v>198</v>
      </c>
      <c r="L117" s="11">
        <f>SUM(L8:L112)</f>
        <v>1893988</v>
      </c>
      <c r="M117" s="11">
        <f>SUM(M8:M112)</f>
        <v>1956973</v>
      </c>
      <c r="N117" s="11">
        <f>SUM(N8:N112)</f>
        <v>2122572</v>
      </c>
      <c r="O117" s="11">
        <f>SUM(O8:O112)-225</f>
        <v>1905038</v>
      </c>
      <c r="P117" s="11">
        <f t="shared" ref="P117:AK117" si="18">SUM(P8:P112)</f>
        <v>1957637</v>
      </c>
      <c r="Q117" s="11">
        <f>SUM(Q8:Q112)-500</f>
        <v>1991290</v>
      </c>
      <c r="R117" s="11">
        <f t="shared" si="18"/>
        <v>1960909</v>
      </c>
      <c r="S117" s="11">
        <f t="shared" si="18"/>
        <v>1897516</v>
      </c>
      <c r="T117" s="11">
        <f t="shared" si="18"/>
        <v>1910144</v>
      </c>
      <c r="U117" s="11">
        <f t="shared" si="18"/>
        <v>1999192</v>
      </c>
      <c r="V117" s="11">
        <f t="shared" si="18"/>
        <v>1913054</v>
      </c>
      <c r="W117" s="11">
        <f t="shared" si="18"/>
        <v>1888761</v>
      </c>
      <c r="X117" s="11">
        <f t="shared" si="18"/>
        <v>1859758</v>
      </c>
      <c r="Y117" s="11">
        <f t="shared" si="18"/>
        <v>1975334</v>
      </c>
      <c r="Z117" s="11">
        <f t="shared" si="18"/>
        <v>1945624</v>
      </c>
      <c r="AA117" s="11">
        <f t="shared" si="18"/>
        <v>1868005</v>
      </c>
      <c r="AB117" s="11">
        <f t="shared" si="18"/>
        <v>1853561</v>
      </c>
      <c r="AC117" s="11">
        <f>SUM(AC8:AC112)-375</f>
        <v>1914985</v>
      </c>
      <c r="AD117" s="11">
        <f t="shared" si="18"/>
        <v>2067922</v>
      </c>
      <c r="AE117" s="11">
        <f t="shared" si="18"/>
        <v>1792307</v>
      </c>
      <c r="AF117" s="11">
        <f t="shared" si="18"/>
        <v>1827580</v>
      </c>
      <c r="AG117" s="11">
        <f t="shared" si="18"/>
        <v>1861464</v>
      </c>
      <c r="AH117" s="11">
        <f>SUM(AH8:AH112)-200</f>
        <v>2058033</v>
      </c>
      <c r="AI117" s="11">
        <f t="shared" si="18"/>
        <v>2007297</v>
      </c>
      <c r="AJ117" s="11">
        <f t="shared" si="18"/>
        <v>2195923</v>
      </c>
      <c r="AK117" s="11">
        <f t="shared" si="18"/>
        <v>2566926</v>
      </c>
    </row>
    <row r="118" spans="1:157" x14ac:dyDescent="0.25">
      <c r="A118" s="57"/>
      <c r="C118" s="58" t="s">
        <v>199</v>
      </c>
      <c r="D118" s="59"/>
      <c r="E118" s="57"/>
      <c r="F118" s="57"/>
      <c r="G118" s="59"/>
      <c r="H118" s="59"/>
      <c r="I118" s="58" t="s">
        <v>199</v>
      </c>
      <c r="J118" s="59"/>
      <c r="L118" s="59">
        <f>(L117/$D$148)</f>
        <v>3.0224981248902862</v>
      </c>
      <c r="M118" s="59">
        <f t="shared" ref="M118:AK118" si="19">(M117/$D$148)</f>
        <v>3.1230119847437883</v>
      </c>
      <c r="N118" s="59">
        <f t="shared" si="19"/>
        <v>3.3872811707067965</v>
      </c>
      <c r="O118" s="59">
        <f t="shared" si="19"/>
        <v>3.0401321353909005</v>
      </c>
      <c r="P118" s="59">
        <f t="shared" si="19"/>
        <v>3.1240716212118795</v>
      </c>
      <c r="Q118" s="59">
        <f t="shared" si="19"/>
        <v>3.1777763592550627</v>
      </c>
      <c r="R118" s="59">
        <f t="shared" si="19"/>
        <v>3.1292932033257266</v>
      </c>
      <c r="S118" s="59">
        <f t="shared" si="19"/>
        <v>3.0281282415460478</v>
      </c>
      <c r="T118" s="59">
        <f t="shared" si="19"/>
        <v>3.0482804844964333</v>
      </c>
      <c r="U118" s="59">
        <f t="shared" si="19"/>
        <v>3.19038667156057</v>
      </c>
      <c r="V118" s="59">
        <f t="shared" si="19"/>
        <v>3.0529243732346041</v>
      </c>
      <c r="W118" s="59">
        <f t="shared" si="19"/>
        <v>3.0141566793801764</v>
      </c>
      <c r="X118" s="59">
        <f t="shared" si="19"/>
        <v>2.9678725882897403</v>
      </c>
      <c r="Y118" s="59">
        <f t="shared" si="19"/>
        <v>3.1523131672597864</v>
      </c>
      <c r="Z118" s="59">
        <f t="shared" si="19"/>
        <v>3.1049008186649218</v>
      </c>
      <c r="AA118" s="59">
        <f t="shared" si="19"/>
        <v>2.9810334647239998</v>
      </c>
      <c r="AB118" s="59">
        <f t="shared" si="19"/>
        <v>2.9579831798669072</v>
      </c>
      <c r="AC118" s="59">
        <f t="shared" si="19"/>
        <v>3.056005936517562</v>
      </c>
      <c r="AD118" s="59">
        <f t="shared" si="19"/>
        <v>3.300068621036337</v>
      </c>
      <c r="AE118" s="59">
        <f t="shared" si="19"/>
        <v>2.8602317156854924</v>
      </c>
      <c r="AF118" s="59">
        <f t="shared" si="19"/>
        <v>2.9165217113767294</v>
      </c>
      <c r="AG118" s="59">
        <f t="shared" si="19"/>
        <v>2.9705950880104686</v>
      </c>
      <c r="AH118" s="59">
        <f t="shared" si="19"/>
        <v>3.2842873785168281</v>
      </c>
      <c r="AI118" s="59">
        <f t="shared" si="19"/>
        <v>3.2033209389911113</v>
      </c>
      <c r="AJ118" s="59">
        <f t="shared" si="19"/>
        <v>3.504337487831735</v>
      </c>
      <c r="AK118" s="59">
        <f t="shared" si="19"/>
        <v>4.0963981935113223</v>
      </c>
      <c r="AL118" s="59"/>
      <c r="AM118" s="59"/>
      <c r="AN118" s="59"/>
      <c r="AO118" s="59"/>
      <c r="AP118" s="59"/>
      <c r="AQ118" s="59"/>
      <c r="AR118" s="59"/>
      <c r="AS118" s="59"/>
      <c r="AT118" s="59"/>
      <c r="AU118" s="59"/>
      <c r="AV118" s="59"/>
      <c r="AW118" s="59"/>
      <c r="AX118" s="59"/>
      <c r="AY118" s="59"/>
      <c r="AZ118" s="59"/>
      <c r="BA118" s="59"/>
      <c r="BB118" s="59"/>
      <c r="BC118" s="59"/>
      <c r="BD118" s="59"/>
      <c r="BE118" s="59"/>
      <c r="BF118" s="59"/>
      <c r="BG118" s="59"/>
      <c r="BH118" s="59"/>
      <c r="BI118" s="59"/>
      <c r="BJ118" s="59"/>
      <c r="BK118" s="59"/>
      <c r="BL118" s="59"/>
      <c r="BM118" s="59"/>
      <c r="BN118" s="59"/>
      <c r="BO118" s="59"/>
      <c r="BP118" s="59"/>
      <c r="BQ118" s="59"/>
      <c r="BR118" s="59"/>
      <c r="BS118" s="59"/>
      <c r="BT118" s="59"/>
      <c r="BU118" s="59"/>
      <c r="BV118" s="59"/>
      <c r="BW118" s="59"/>
      <c r="BX118" s="59"/>
      <c r="BY118" s="59"/>
      <c r="BZ118" s="59"/>
      <c r="CA118" s="59"/>
      <c r="CB118" s="59"/>
      <c r="CC118" s="59"/>
      <c r="CD118" s="59"/>
      <c r="CE118" s="59"/>
      <c r="CF118" s="59"/>
      <c r="CG118" s="59"/>
      <c r="CH118" s="59"/>
      <c r="CI118" s="59"/>
      <c r="CJ118" s="59"/>
      <c r="CK118" s="59"/>
      <c r="CL118" s="59"/>
      <c r="CM118" s="59"/>
      <c r="CN118" s="59"/>
      <c r="CO118" s="59"/>
      <c r="CP118" s="59"/>
      <c r="CQ118" s="59"/>
      <c r="CR118" s="59"/>
      <c r="CS118" s="59"/>
      <c r="CT118" s="59"/>
      <c r="CU118" s="59"/>
      <c r="CV118" s="59"/>
      <c r="CW118" s="59"/>
      <c r="CX118" s="59"/>
      <c r="CY118" s="59"/>
      <c r="CZ118" s="59"/>
      <c r="DA118" s="59"/>
      <c r="DB118" s="59"/>
      <c r="DC118" s="59"/>
      <c r="DD118" s="59"/>
      <c r="DE118" s="59"/>
      <c r="DF118" s="59"/>
      <c r="DG118" s="59"/>
      <c r="DH118" s="59"/>
      <c r="DI118" s="59"/>
      <c r="DJ118" s="59"/>
      <c r="DK118" s="59"/>
      <c r="DL118" s="59"/>
      <c r="DM118" s="59"/>
      <c r="DN118" s="59"/>
      <c r="DO118" s="59"/>
      <c r="DP118" s="59"/>
      <c r="DQ118" s="59"/>
      <c r="DR118" s="59"/>
      <c r="DS118" s="59"/>
      <c r="DT118" s="59"/>
      <c r="DU118" s="59"/>
      <c r="DV118" s="59"/>
      <c r="DW118" s="59"/>
      <c r="DX118" s="59"/>
      <c r="DY118" s="59"/>
      <c r="DZ118" s="59"/>
      <c r="EA118" s="59"/>
      <c r="EB118" s="59"/>
      <c r="EC118" s="59"/>
      <c r="ED118" s="59"/>
      <c r="EE118" s="59"/>
      <c r="EF118" s="59"/>
      <c r="EG118" s="59"/>
      <c r="EH118" s="59"/>
      <c r="EI118" s="59"/>
      <c r="EJ118" s="59"/>
      <c r="EK118" s="59"/>
      <c r="EL118" s="59"/>
      <c r="EM118" s="59"/>
      <c r="EN118" s="59"/>
      <c r="EO118" s="59"/>
      <c r="EP118" s="59"/>
      <c r="EQ118" s="59"/>
      <c r="ER118" s="59"/>
      <c r="ES118" s="59"/>
      <c r="ET118" s="59"/>
      <c r="EU118" s="59"/>
      <c r="EV118" s="59"/>
      <c r="EW118" s="59"/>
      <c r="EX118" s="59"/>
      <c r="EY118" s="59"/>
      <c r="EZ118" s="59"/>
      <c r="FA118" s="59"/>
    </row>
    <row r="119" spans="1:157" x14ac:dyDescent="0.25">
      <c r="C119" s="21"/>
      <c r="D119" s="11"/>
      <c r="I119" s="21"/>
    </row>
    <row r="120" spans="1:157" x14ac:dyDescent="0.25">
      <c r="C120" s="55" t="s">
        <v>200</v>
      </c>
      <c r="D120" s="11"/>
      <c r="I120" s="55" t="s">
        <v>200</v>
      </c>
      <c r="L120" s="11">
        <f t="shared" ref="L120:AK120" si="20">SUM(L8:L24)</f>
        <v>65998</v>
      </c>
      <c r="M120" s="11">
        <f t="shared" si="20"/>
        <v>68934</v>
      </c>
      <c r="N120" s="11">
        <f t="shared" si="20"/>
        <v>84671</v>
      </c>
      <c r="O120" s="11">
        <f t="shared" si="20"/>
        <v>65400</v>
      </c>
      <c r="P120" s="11">
        <f t="shared" si="20"/>
        <v>69052</v>
      </c>
      <c r="Q120" s="11">
        <f t="shared" si="20"/>
        <v>72809</v>
      </c>
      <c r="R120" s="11">
        <f t="shared" si="20"/>
        <v>73987</v>
      </c>
      <c r="S120" s="11">
        <f t="shared" si="20"/>
        <v>69540</v>
      </c>
      <c r="T120" s="11">
        <f t="shared" si="20"/>
        <v>71583</v>
      </c>
      <c r="U120" s="11">
        <f t="shared" si="20"/>
        <v>80405</v>
      </c>
      <c r="V120" s="11">
        <f t="shared" si="20"/>
        <v>72809</v>
      </c>
      <c r="W120" s="11">
        <f t="shared" si="20"/>
        <v>73544</v>
      </c>
      <c r="X120" s="11">
        <f t="shared" si="20"/>
        <v>76454</v>
      </c>
      <c r="Y120" s="11">
        <f t="shared" si="20"/>
        <v>86536</v>
      </c>
      <c r="Z120" s="11">
        <f t="shared" si="20"/>
        <v>79913</v>
      </c>
      <c r="AA120" s="11">
        <f t="shared" si="20"/>
        <v>85984</v>
      </c>
      <c r="AB120" s="11">
        <f t="shared" si="20"/>
        <v>79654</v>
      </c>
      <c r="AC120" s="11">
        <f t="shared" si="20"/>
        <v>90235</v>
      </c>
      <c r="AD120" s="11">
        <f t="shared" si="20"/>
        <v>80424</v>
      </c>
      <c r="AE120" s="11">
        <f t="shared" si="20"/>
        <v>75346</v>
      </c>
      <c r="AF120" s="11">
        <f t="shared" si="20"/>
        <v>81048</v>
      </c>
      <c r="AG120" s="11">
        <f t="shared" si="20"/>
        <v>76686</v>
      </c>
      <c r="AH120" s="11">
        <f t="shared" si="20"/>
        <v>93611</v>
      </c>
      <c r="AI120" s="11">
        <f t="shared" si="20"/>
        <v>102458</v>
      </c>
      <c r="AJ120" s="11">
        <f t="shared" si="20"/>
        <v>124452</v>
      </c>
      <c r="AK120" s="11">
        <f t="shared" si="20"/>
        <v>206158</v>
      </c>
    </row>
    <row r="121" spans="1:157" x14ac:dyDescent="0.25">
      <c r="C121" s="55" t="s">
        <v>201</v>
      </c>
      <c r="D121" s="59"/>
      <c r="G121" s="60"/>
      <c r="I121" s="55" t="s">
        <v>201</v>
      </c>
      <c r="L121" s="59">
        <f>(L120/$D$148)</f>
        <v>0.1053221199112714</v>
      </c>
      <c r="M121" s="59">
        <f t="shared" ref="M121:AK121" si="21">(M120/$D$148)</f>
        <v>0.11000750043885546</v>
      </c>
      <c r="N121" s="59">
        <f t="shared" si="21"/>
        <v>0.13512120390022819</v>
      </c>
      <c r="O121" s="59">
        <f t="shared" si="21"/>
        <v>0.10436780875476756</v>
      </c>
      <c r="P121" s="59">
        <f t="shared" si="21"/>
        <v>0.11019580932926927</v>
      </c>
      <c r="Q121" s="59">
        <f t="shared" si="21"/>
        <v>0.11619137289947816</v>
      </c>
      <c r="R121" s="59">
        <f t="shared" si="21"/>
        <v>0.11807127012750745</v>
      </c>
      <c r="S121" s="59">
        <f t="shared" si="21"/>
        <v>0.11097457829979414</v>
      </c>
      <c r="T121" s="59">
        <f t="shared" si="21"/>
        <v>0.11423487544483986</v>
      </c>
      <c r="U121" s="59">
        <f t="shared" si="21"/>
        <v>0.12831335876035299</v>
      </c>
      <c r="V121" s="59">
        <f t="shared" si="21"/>
        <v>0.11619137289947816</v>
      </c>
      <c r="W121" s="59">
        <f t="shared" si="21"/>
        <v>0.11736431386942853</v>
      </c>
      <c r="X121" s="59">
        <f t="shared" si="21"/>
        <v>0.12200820260759938</v>
      </c>
      <c r="Y121" s="59">
        <f t="shared" si="21"/>
        <v>0.13809744187159886</v>
      </c>
      <c r="Z121" s="59">
        <f t="shared" si="21"/>
        <v>0.1275282064376107</v>
      </c>
      <c r="AA121" s="59">
        <f t="shared" si="21"/>
        <v>0.13721653926559532</v>
      </c>
      <c r="AB121" s="59">
        <f t="shared" si="21"/>
        <v>0.12711488438153296</v>
      </c>
      <c r="AC121" s="59">
        <f t="shared" si="21"/>
        <v>0.14400044683465521</v>
      </c>
      <c r="AD121" s="59">
        <f t="shared" si="21"/>
        <v>0.12834367968338573</v>
      </c>
      <c r="AE121" s="59">
        <f t="shared" si="21"/>
        <v>0.12024001404337488</v>
      </c>
      <c r="AF121" s="59">
        <f t="shared" si="21"/>
        <v>0.12933948262930278</v>
      </c>
      <c r="AG121" s="59">
        <f t="shared" si="21"/>
        <v>0.12237843703620957</v>
      </c>
      <c r="AH121" s="59">
        <f t="shared" si="21"/>
        <v>0.14938799610615514</v>
      </c>
      <c r="AI121" s="59">
        <f t="shared" si="21"/>
        <v>0.16350637537302715</v>
      </c>
      <c r="AJ121" s="59">
        <f t="shared" si="21"/>
        <v>0.19860523754049439</v>
      </c>
      <c r="AK121" s="59">
        <f t="shared" si="21"/>
        <v>0.32899478160956225</v>
      </c>
    </row>
    <row r="122" spans="1:157" x14ac:dyDescent="0.25">
      <c r="C122" s="55" t="s">
        <v>202</v>
      </c>
      <c r="D122" s="11"/>
      <c r="I122" s="55" t="s">
        <v>202</v>
      </c>
      <c r="L122" s="11">
        <f t="shared" ref="L122:AK122" si="22">SUM(L24:L42)</f>
        <v>140600</v>
      </c>
      <c r="M122" s="11">
        <f t="shared" si="22"/>
        <v>140492</v>
      </c>
      <c r="N122" s="11">
        <f t="shared" si="22"/>
        <v>182850</v>
      </c>
      <c r="O122" s="11">
        <f t="shared" si="22"/>
        <v>140938</v>
      </c>
      <c r="P122" s="11">
        <f t="shared" si="22"/>
        <v>150054</v>
      </c>
      <c r="Q122" s="11">
        <f t="shared" si="22"/>
        <v>124820</v>
      </c>
      <c r="R122" s="11">
        <f t="shared" si="22"/>
        <v>134580</v>
      </c>
      <c r="S122" s="11">
        <f t="shared" si="22"/>
        <v>133626</v>
      </c>
      <c r="T122" s="11">
        <f t="shared" si="22"/>
        <v>134184</v>
      </c>
      <c r="U122" s="11">
        <f t="shared" si="22"/>
        <v>140146</v>
      </c>
      <c r="V122" s="11">
        <f t="shared" si="22"/>
        <v>140878</v>
      </c>
      <c r="W122" s="11">
        <f t="shared" si="22"/>
        <v>146618</v>
      </c>
      <c r="X122" s="11">
        <f t="shared" si="22"/>
        <v>137972</v>
      </c>
      <c r="Y122" s="11">
        <f t="shared" si="22"/>
        <v>142888</v>
      </c>
      <c r="Z122" s="11">
        <f t="shared" si="22"/>
        <v>132206</v>
      </c>
      <c r="AA122" s="11">
        <f t="shared" si="22"/>
        <v>134536</v>
      </c>
      <c r="AB122" s="11">
        <f t="shared" si="22"/>
        <v>134000</v>
      </c>
      <c r="AC122" s="11">
        <f t="shared" si="22"/>
        <v>138578</v>
      </c>
      <c r="AD122" s="11">
        <f t="shared" si="22"/>
        <v>150704</v>
      </c>
      <c r="AE122" s="11">
        <f t="shared" si="22"/>
        <v>128174</v>
      </c>
      <c r="AF122" s="11">
        <f t="shared" si="22"/>
        <v>136306</v>
      </c>
      <c r="AG122" s="11">
        <f t="shared" si="22"/>
        <v>138306</v>
      </c>
      <c r="AH122" s="11">
        <f>SUM(AH24:AH42)-200</f>
        <v>154516</v>
      </c>
      <c r="AI122" s="11">
        <f t="shared" si="22"/>
        <v>148974</v>
      </c>
      <c r="AJ122" s="11">
        <f t="shared" si="22"/>
        <v>183370</v>
      </c>
      <c r="AK122" s="11">
        <f t="shared" si="22"/>
        <v>261858</v>
      </c>
    </row>
    <row r="123" spans="1:157" x14ac:dyDescent="0.25">
      <c r="C123" s="55" t="s">
        <v>203</v>
      </c>
      <c r="D123" s="59"/>
      <c r="G123" s="60"/>
      <c r="I123" s="55" t="s">
        <v>203</v>
      </c>
      <c r="L123" s="59">
        <f>(L122/$D$148)</f>
        <v>0.22437483044220671</v>
      </c>
      <c r="M123" s="59">
        <f t="shared" ref="M123:AK123" si="23">(M122/$D$148)</f>
        <v>0.22420247993233647</v>
      </c>
      <c r="N123" s="59">
        <f t="shared" si="23"/>
        <v>0.29179898823867356</v>
      </c>
      <c r="O123" s="59">
        <f t="shared" si="23"/>
        <v>0.22491422370457845</v>
      </c>
      <c r="P123" s="59">
        <f t="shared" si="23"/>
        <v>0.23946188340807176</v>
      </c>
      <c r="Q123" s="59">
        <f t="shared" si="23"/>
        <v>0.19919250594449675</v>
      </c>
      <c r="R123" s="59">
        <f t="shared" si="23"/>
        <v>0.21476788535499416</v>
      </c>
      <c r="S123" s="59">
        <f t="shared" si="23"/>
        <v>0.21324545585114021</v>
      </c>
      <c r="T123" s="59">
        <f t="shared" si="23"/>
        <v>0.21413593348546989</v>
      </c>
      <c r="U123" s="59">
        <f t="shared" si="23"/>
        <v>0.22365031996552989</v>
      </c>
      <c r="V123" s="59">
        <f t="shared" si="23"/>
        <v>0.22481847342131719</v>
      </c>
      <c r="W123" s="59">
        <f t="shared" si="23"/>
        <v>0.23397858385331058</v>
      </c>
      <c r="X123" s="59">
        <f t="shared" si="23"/>
        <v>0.22018096803536377</v>
      </c>
      <c r="Y123" s="59">
        <f t="shared" si="23"/>
        <v>0.22802610791056924</v>
      </c>
      <c r="Z123" s="59">
        <f t="shared" si="23"/>
        <v>0.21097936581395721</v>
      </c>
      <c r="AA123" s="59">
        <f t="shared" si="23"/>
        <v>0.21469766848060259</v>
      </c>
      <c r="AB123" s="59">
        <f t="shared" si="23"/>
        <v>0.21384229928346871</v>
      </c>
      <c r="AC123" s="59">
        <f t="shared" si="23"/>
        <v>0.22114804589630244</v>
      </c>
      <c r="AD123" s="59">
        <f t="shared" si="23"/>
        <v>0.24049917814340202</v>
      </c>
      <c r="AE123" s="59">
        <f t="shared" si="23"/>
        <v>0.20454494677880089</v>
      </c>
      <c r="AF123" s="59">
        <f t="shared" si="23"/>
        <v>0.2175223018368096</v>
      </c>
      <c r="AG123" s="59">
        <f t="shared" si="23"/>
        <v>0.22071397794551809</v>
      </c>
      <c r="AH123" s="59">
        <f t="shared" si="23"/>
        <v>0.24658251280660037</v>
      </c>
      <c r="AI123" s="59">
        <f t="shared" si="23"/>
        <v>0.23773837830936917</v>
      </c>
      <c r="AJ123" s="59">
        <f t="shared" si="23"/>
        <v>0.29262882402693774</v>
      </c>
      <c r="AK123" s="59">
        <f t="shared" si="23"/>
        <v>0.41788296123709368</v>
      </c>
    </row>
    <row r="124" spans="1:157" x14ac:dyDescent="0.25">
      <c r="C124" s="55" t="s">
        <v>204</v>
      </c>
      <c r="D124" s="11"/>
      <c r="I124" s="55" t="s">
        <v>204</v>
      </c>
      <c r="L124" s="11">
        <f t="shared" ref="L124:AK124" si="24">SUM(L42:L54)</f>
        <v>168525</v>
      </c>
      <c r="M124" s="11">
        <f t="shared" si="24"/>
        <v>160182</v>
      </c>
      <c r="N124" s="11">
        <f t="shared" si="24"/>
        <v>169806</v>
      </c>
      <c r="O124" s="11">
        <f>SUM(O42:O54)-225</f>
        <v>164250</v>
      </c>
      <c r="P124" s="11">
        <f t="shared" si="24"/>
        <v>158136</v>
      </c>
      <c r="Q124" s="11">
        <f t="shared" si="24"/>
        <v>153111</v>
      </c>
      <c r="R124" s="11">
        <f t="shared" si="24"/>
        <v>141522</v>
      </c>
      <c r="S124" s="11">
        <f t="shared" si="24"/>
        <v>146835</v>
      </c>
      <c r="T124" s="11">
        <f t="shared" si="24"/>
        <v>138582</v>
      </c>
      <c r="U124" s="11">
        <f t="shared" si="24"/>
        <v>151461</v>
      </c>
      <c r="V124" s="11">
        <f t="shared" si="24"/>
        <v>175992</v>
      </c>
      <c r="W124" s="11">
        <f t="shared" si="24"/>
        <v>167364</v>
      </c>
      <c r="X124" s="11">
        <f t="shared" si="24"/>
        <v>166407</v>
      </c>
      <c r="Y124" s="11">
        <f t="shared" si="24"/>
        <v>175470</v>
      </c>
      <c r="Z124" s="11">
        <f t="shared" si="24"/>
        <v>167175</v>
      </c>
      <c r="AA124" s="11">
        <f t="shared" si="24"/>
        <v>158700</v>
      </c>
      <c r="AB124" s="11">
        <f t="shared" si="24"/>
        <v>173502</v>
      </c>
      <c r="AC124" s="11">
        <f t="shared" si="24"/>
        <v>195942</v>
      </c>
      <c r="AD124" s="11">
        <f t="shared" si="24"/>
        <v>244089</v>
      </c>
      <c r="AE124" s="11">
        <f t="shared" si="24"/>
        <v>208152</v>
      </c>
      <c r="AF124" s="11">
        <f t="shared" si="24"/>
        <v>214731</v>
      </c>
      <c r="AG124" s="11">
        <f t="shared" si="24"/>
        <v>223272</v>
      </c>
      <c r="AH124" s="11">
        <f t="shared" si="24"/>
        <v>247341</v>
      </c>
      <c r="AI124" s="11">
        <f t="shared" si="24"/>
        <v>219105</v>
      </c>
      <c r="AJ124" s="11">
        <f t="shared" si="24"/>
        <v>215031</v>
      </c>
      <c r="AK124" s="11">
        <f t="shared" si="24"/>
        <v>227385</v>
      </c>
    </row>
    <row r="125" spans="1:157" x14ac:dyDescent="0.25">
      <c r="C125" s="55" t="s">
        <v>205</v>
      </c>
      <c r="D125" s="59"/>
      <c r="G125" s="60"/>
      <c r="I125" s="55" t="s">
        <v>205</v>
      </c>
      <c r="L125" s="59">
        <f>(L124/$D$148)</f>
        <v>0.26893860811004899</v>
      </c>
      <c r="M125" s="59">
        <f t="shared" ref="M125:AK125" si="25">(M124/$D$148)</f>
        <v>0.25562453122257156</v>
      </c>
      <c r="N125" s="59">
        <f t="shared" si="25"/>
        <v>0.27098287665767679</v>
      </c>
      <c r="O125" s="59">
        <f t="shared" si="25"/>
        <v>0.26211640042768458</v>
      </c>
      <c r="P125" s="59">
        <f t="shared" si="25"/>
        <v>0.25235944656336273</v>
      </c>
      <c r="Q125" s="59">
        <f t="shared" si="25"/>
        <v>0.24434036034023268</v>
      </c>
      <c r="R125" s="59">
        <f t="shared" si="25"/>
        <v>0.22584619312832133</v>
      </c>
      <c r="S125" s="59">
        <f t="shared" si="25"/>
        <v>0.23432488071110544</v>
      </c>
      <c r="T125" s="59">
        <f t="shared" si="25"/>
        <v>0.22115442924851986</v>
      </c>
      <c r="U125" s="59">
        <f t="shared" si="25"/>
        <v>0.24170722755054816</v>
      </c>
      <c r="V125" s="59">
        <f t="shared" si="25"/>
        <v>0.28085473086191215</v>
      </c>
      <c r="W125" s="59">
        <f t="shared" si="25"/>
        <v>0.26708584012894371</v>
      </c>
      <c r="X125" s="59">
        <f t="shared" si="25"/>
        <v>0.26555862311092671</v>
      </c>
      <c r="Y125" s="59">
        <f t="shared" si="25"/>
        <v>0.28002170339753923</v>
      </c>
      <c r="Z125" s="59">
        <f t="shared" si="25"/>
        <v>0.26678422673667074</v>
      </c>
      <c r="AA125" s="59">
        <f t="shared" si="25"/>
        <v>0.25325949922601854</v>
      </c>
      <c r="AB125" s="59">
        <f t="shared" si="25"/>
        <v>0.27688109410657008</v>
      </c>
      <c r="AC125" s="59">
        <f t="shared" si="25"/>
        <v>0.31269170004627933</v>
      </c>
      <c r="AD125" s="59">
        <f t="shared" si="25"/>
        <v>0.38952651484927309</v>
      </c>
      <c r="AE125" s="59">
        <f t="shared" si="25"/>
        <v>0.33217688268994461</v>
      </c>
      <c r="AF125" s="59">
        <f t="shared" si="25"/>
        <v>0.34267590124954117</v>
      </c>
      <c r="AG125" s="59">
        <f t="shared" si="25"/>
        <v>0.35630595407178078</v>
      </c>
      <c r="AH125" s="59">
        <f t="shared" si="25"/>
        <v>0.39471618020203308</v>
      </c>
      <c r="AI125" s="59">
        <f t="shared" si="25"/>
        <v>0.34965609689928667</v>
      </c>
      <c r="AJ125" s="59">
        <f t="shared" si="25"/>
        <v>0.34315465266584749</v>
      </c>
      <c r="AK125" s="59">
        <f t="shared" si="25"/>
        <v>0.3628696359893398</v>
      </c>
    </row>
    <row r="126" spans="1:157" x14ac:dyDescent="0.25">
      <c r="C126" s="55" t="s">
        <v>206</v>
      </c>
      <c r="D126" s="11"/>
      <c r="I126" s="55" t="s">
        <v>206</v>
      </c>
      <c r="L126" s="11">
        <f t="shared" ref="L126:AB126" si="26">SUM(L54:L90)</f>
        <v>752625</v>
      </c>
      <c r="M126" s="11">
        <f t="shared" si="26"/>
        <v>815705</v>
      </c>
      <c r="N126" s="11">
        <f t="shared" si="26"/>
        <v>897385</v>
      </c>
      <c r="O126" s="11">
        <f t="shared" si="26"/>
        <v>807140</v>
      </c>
      <c r="P126" s="11">
        <f t="shared" si="26"/>
        <v>834915</v>
      </c>
      <c r="Q126" s="11">
        <f t="shared" si="26"/>
        <v>834230</v>
      </c>
      <c r="R126" s="11">
        <f t="shared" si="26"/>
        <v>851140</v>
      </c>
      <c r="S126" s="11">
        <f t="shared" si="26"/>
        <v>802735</v>
      </c>
      <c r="T126" s="11">
        <f t="shared" si="26"/>
        <v>833635</v>
      </c>
      <c r="U126" s="11">
        <f t="shared" si="26"/>
        <v>842500</v>
      </c>
      <c r="V126" s="11">
        <f t="shared" si="26"/>
        <v>835415</v>
      </c>
      <c r="W126" s="11">
        <f t="shared" si="26"/>
        <v>860245</v>
      </c>
      <c r="X126" s="11">
        <f t="shared" si="26"/>
        <v>852145</v>
      </c>
      <c r="Y126" s="11">
        <f t="shared" si="26"/>
        <v>895150</v>
      </c>
      <c r="Z126" s="11">
        <f t="shared" si="26"/>
        <v>787880</v>
      </c>
      <c r="AA126" s="11">
        <f t="shared" si="26"/>
        <v>739035</v>
      </c>
      <c r="AB126" s="11">
        <f t="shared" si="26"/>
        <v>736775</v>
      </c>
      <c r="AC126" s="11">
        <f>SUM(AC54:AC90)-375</f>
        <v>748740</v>
      </c>
      <c r="AD126" s="11">
        <f t="shared" ref="AD126:AK126" si="27">SUM(AD54:AD90)</f>
        <v>840695</v>
      </c>
      <c r="AE126" s="11">
        <f t="shared" si="27"/>
        <v>728805</v>
      </c>
      <c r="AF126" s="11">
        <f t="shared" si="27"/>
        <v>733605</v>
      </c>
      <c r="AG126" s="11">
        <f t="shared" si="27"/>
        <v>724500</v>
      </c>
      <c r="AH126" s="11">
        <f t="shared" si="27"/>
        <v>817955</v>
      </c>
      <c r="AI126" s="11">
        <f t="shared" si="27"/>
        <v>823080</v>
      </c>
      <c r="AJ126" s="11">
        <f t="shared" si="27"/>
        <v>890390</v>
      </c>
      <c r="AK126" s="11">
        <f t="shared" si="27"/>
        <v>1029415</v>
      </c>
    </row>
    <row r="127" spans="1:157" x14ac:dyDescent="0.25">
      <c r="C127" s="55" t="s">
        <v>207</v>
      </c>
      <c r="D127" s="59"/>
      <c r="G127" s="61"/>
      <c r="I127" s="55" t="s">
        <v>207</v>
      </c>
      <c r="L127" s="59">
        <f>(L126/$D$148)</f>
        <v>1.2010676156583631</v>
      </c>
      <c r="M127" s="59">
        <f t="shared" ref="M127:AK127" si="28">(M126/$D$148)</f>
        <v>1.3017330801270288</v>
      </c>
      <c r="N127" s="59">
        <f t="shared" si="28"/>
        <v>1.4320811324066833</v>
      </c>
      <c r="O127" s="59">
        <f t="shared" si="28"/>
        <v>1.2880647271914847</v>
      </c>
      <c r="P127" s="59">
        <f t="shared" si="28"/>
        <v>1.3323891291511738</v>
      </c>
      <c r="Q127" s="59">
        <f t="shared" si="28"/>
        <v>1.331295980083941</v>
      </c>
      <c r="R127" s="59">
        <f t="shared" si="28"/>
        <v>1.3582816015830714</v>
      </c>
      <c r="S127" s="59">
        <f t="shared" si="28"/>
        <v>1.2810350605620542</v>
      </c>
      <c r="T127" s="59">
        <f t="shared" si="28"/>
        <v>1.3303464564416003</v>
      </c>
      <c r="U127" s="59">
        <f t="shared" si="28"/>
        <v>1.3444935607934507</v>
      </c>
      <c r="V127" s="59">
        <f t="shared" si="28"/>
        <v>1.3331870481783508</v>
      </c>
      <c r="W127" s="59">
        <f t="shared" si="28"/>
        <v>1.3728117070679668</v>
      </c>
      <c r="X127" s="59">
        <f t="shared" si="28"/>
        <v>1.3598854188276974</v>
      </c>
      <c r="Y127" s="59">
        <f t="shared" si="28"/>
        <v>1.4285144343552016</v>
      </c>
      <c r="Z127" s="59">
        <f t="shared" si="28"/>
        <v>1.2573288862646219</v>
      </c>
      <c r="AA127" s="59">
        <f t="shared" si="28"/>
        <v>1.1793801764996887</v>
      </c>
      <c r="AB127" s="59">
        <f t="shared" si="28"/>
        <v>1.1757735824968483</v>
      </c>
      <c r="AC127" s="59">
        <f t="shared" si="28"/>
        <v>1.1948677848171967</v>
      </c>
      <c r="AD127" s="59">
        <f t="shared" si="28"/>
        <v>1.3416130731053413</v>
      </c>
      <c r="AE127" s="59">
        <f t="shared" si="28"/>
        <v>1.1630547532036448</v>
      </c>
      <c r="AF127" s="59">
        <f t="shared" si="28"/>
        <v>1.1707147758645453</v>
      </c>
      <c r="AG127" s="59">
        <f t="shared" si="28"/>
        <v>1.1561846703796499</v>
      </c>
      <c r="AH127" s="59">
        <f t="shared" si="28"/>
        <v>1.3053237157493258</v>
      </c>
      <c r="AI127" s="59">
        <f t="shared" si="28"/>
        <v>1.3135023857778914</v>
      </c>
      <c r="AJ127" s="59">
        <f t="shared" si="28"/>
        <v>1.4209182452164755</v>
      </c>
      <c r="AK127" s="59">
        <f t="shared" si="28"/>
        <v>1.6427796307230742</v>
      </c>
    </row>
    <row r="128" spans="1:157" x14ac:dyDescent="0.25">
      <c r="C128" s="55" t="s">
        <v>208</v>
      </c>
      <c r="D128" s="11"/>
      <c r="I128" s="55" t="s">
        <v>208</v>
      </c>
      <c r="L128" s="11">
        <f t="shared" ref="L128:AK128" si="29">SUM(L90:L104)</f>
        <v>522300</v>
      </c>
      <c r="M128" s="11">
        <f t="shared" si="29"/>
        <v>528640</v>
      </c>
      <c r="N128" s="11">
        <f t="shared" si="29"/>
        <v>539040</v>
      </c>
      <c r="O128" s="11">
        <f t="shared" si="29"/>
        <v>473470</v>
      </c>
      <c r="P128" s="11">
        <f t="shared" si="29"/>
        <v>475600</v>
      </c>
      <c r="Q128" s="11">
        <f t="shared" si="29"/>
        <v>541760</v>
      </c>
      <c r="R128" s="11">
        <f t="shared" si="29"/>
        <v>504280</v>
      </c>
      <c r="S128" s="11">
        <f t="shared" si="29"/>
        <v>491900</v>
      </c>
      <c r="T128" s="11">
        <f t="shared" si="29"/>
        <v>463280</v>
      </c>
      <c r="U128" s="11">
        <f t="shared" si="29"/>
        <v>498700</v>
      </c>
      <c r="V128" s="11">
        <f t="shared" si="29"/>
        <v>418960</v>
      </c>
      <c r="W128" s="11">
        <f t="shared" si="29"/>
        <v>421570</v>
      </c>
      <c r="X128" s="11">
        <f t="shared" si="29"/>
        <v>482280</v>
      </c>
      <c r="Y128" s="11">
        <f t="shared" si="29"/>
        <v>516890</v>
      </c>
      <c r="Z128" s="11">
        <f t="shared" si="29"/>
        <v>504450</v>
      </c>
      <c r="AA128" s="11">
        <f t="shared" si="29"/>
        <v>481250</v>
      </c>
      <c r="AB128" s="11">
        <f t="shared" si="29"/>
        <v>470130</v>
      </c>
      <c r="AC128" s="11">
        <f t="shared" si="29"/>
        <v>507610</v>
      </c>
      <c r="AD128" s="11">
        <f t="shared" si="29"/>
        <v>524070</v>
      </c>
      <c r="AE128" s="11">
        <f t="shared" si="29"/>
        <v>459710</v>
      </c>
      <c r="AF128" s="11">
        <f t="shared" si="29"/>
        <v>463530</v>
      </c>
      <c r="AG128" s="11">
        <f t="shared" si="29"/>
        <v>481880</v>
      </c>
      <c r="AH128" s="11">
        <f t="shared" si="29"/>
        <v>517610</v>
      </c>
      <c r="AI128" s="11">
        <f t="shared" si="29"/>
        <v>451380</v>
      </c>
      <c r="AJ128" s="11">
        <f t="shared" si="29"/>
        <v>476180</v>
      </c>
      <c r="AK128" s="11">
        <f t="shared" si="29"/>
        <v>520530</v>
      </c>
    </row>
    <row r="129" spans="1:157" x14ac:dyDescent="0.25">
      <c r="C129" s="55" t="s">
        <v>209</v>
      </c>
      <c r="D129" s="59"/>
      <c r="G129" s="61"/>
      <c r="I129" s="55" t="s">
        <v>209</v>
      </c>
      <c r="L129" s="59">
        <f>(L128/$D$148)</f>
        <v>0.83350621578922168</v>
      </c>
      <c r="M129" s="59">
        <f t="shared" ref="M129:AK129" si="30">(M128/$D$148)</f>
        <v>0.8436238290538276</v>
      </c>
      <c r="N129" s="59">
        <f t="shared" si="30"/>
        <v>0.86022054481911181</v>
      </c>
      <c r="O129" s="59">
        <f t="shared" si="30"/>
        <v>0.75558144359510393</v>
      </c>
      <c r="P129" s="59">
        <f t="shared" si="30"/>
        <v>0.75898057865087853</v>
      </c>
      <c r="Q129" s="59">
        <f t="shared" si="30"/>
        <v>0.86456122432695526</v>
      </c>
      <c r="R129" s="59">
        <f t="shared" si="30"/>
        <v>0.80474921404975819</v>
      </c>
      <c r="S129" s="59">
        <f t="shared" si="30"/>
        <v>0.78499273893685273</v>
      </c>
      <c r="T129" s="59">
        <f t="shared" si="30"/>
        <v>0.73931985382123422</v>
      </c>
      <c r="U129" s="59">
        <f t="shared" si="30"/>
        <v>0.79584443770646152</v>
      </c>
      <c r="V129" s="59">
        <f t="shared" si="30"/>
        <v>0.66859231125225416</v>
      </c>
      <c r="W129" s="59">
        <f t="shared" si="30"/>
        <v>0.67275744857411868</v>
      </c>
      <c r="X129" s="59">
        <f t="shared" si="30"/>
        <v>0.76964077685396481</v>
      </c>
      <c r="Y129" s="59">
        <f t="shared" si="30"/>
        <v>0.8248727319151653</v>
      </c>
      <c r="Z129" s="59">
        <f t="shared" si="30"/>
        <v>0.80502050651899848</v>
      </c>
      <c r="AA129" s="59">
        <f t="shared" si="30"/>
        <v>0.76799706365798004</v>
      </c>
      <c r="AB129" s="59">
        <f t="shared" si="30"/>
        <v>0.75025134449356079</v>
      </c>
      <c r="AC129" s="59">
        <f t="shared" si="30"/>
        <v>0.81006335477075786</v>
      </c>
      <c r="AD129" s="59">
        <f t="shared" si="30"/>
        <v>0.83633084914542877</v>
      </c>
      <c r="AE129" s="59">
        <f t="shared" si="30"/>
        <v>0.73362271196718953</v>
      </c>
      <c r="AF129" s="59">
        <f t="shared" si="30"/>
        <v>0.73971881333482281</v>
      </c>
      <c r="AG129" s="59">
        <f t="shared" si="30"/>
        <v>0.7690024416322232</v>
      </c>
      <c r="AH129" s="59">
        <f t="shared" si="30"/>
        <v>0.82602173531430034</v>
      </c>
      <c r="AI129" s="59">
        <f t="shared" si="30"/>
        <v>0.72032938097441868</v>
      </c>
      <c r="AJ129" s="59">
        <f t="shared" si="30"/>
        <v>0.75990616472240402</v>
      </c>
      <c r="AK129" s="59">
        <f t="shared" si="30"/>
        <v>0.83068158243301471</v>
      </c>
    </row>
    <row r="130" spans="1:157" x14ac:dyDescent="0.25">
      <c r="A130" s="2"/>
      <c r="C130" s="55" t="s">
        <v>210</v>
      </c>
      <c r="D130" s="11"/>
      <c r="I130" s="55" t="s">
        <v>210</v>
      </c>
      <c r="L130" s="11">
        <f t="shared" ref="L130:AK130" si="31">SUM(L104:L110)</f>
        <v>243940</v>
      </c>
      <c r="M130" s="11">
        <f t="shared" si="31"/>
        <v>243020</v>
      </c>
      <c r="N130" s="11">
        <f t="shared" si="31"/>
        <v>248820</v>
      </c>
      <c r="O130" s="11">
        <f t="shared" si="31"/>
        <v>253840</v>
      </c>
      <c r="P130" s="11">
        <f t="shared" si="31"/>
        <v>269880</v>
      </c>
      <c r="Q130" s="11">
        <f>SUM(Q104:Q110)-500</f>
        <v>264560</v>
      </c>
      <c r="R130" s="11">
        <f t="shared" si="31"/>
        <v>255400</v>
      </c>
      <c r="S130" s="11">
        <f t="shared" si="31"/>
        <v>252880</v>
      </c>
      <c r="T130" s="11">
        <f t="shared" si="31"/>
        <v>268880</v>
      </c>
      <c r="U130" s="11">
        <f t="shared" si="31"/>
        <v>285980</v>
      </c>
      <c r="V130" s="11">
        <f t="shared" si="31"/>
        <v>269000</v>
      </c>
      <c r="W130" s="11">
        <f t="shared" si="31"/>
        <v>219420</v>
      </c>
      <c r="X130" s="11">
        <f t="shared" si="31"/>
        <v>144500</v>
      </c>
      <c r="Y130" s="11">
        <f t="shared" si="31"/>
        <v>158400</v>
      </c>
      <c r="Z130" s="11">
        <f t="shared" si="31"/>
        <v>274000</v>
      </c>
      <c r="AA130" s="11">
        <f t="shared" si="31"/>
        <v>268500</v>
      </c>
      <c r="AB130" s="11">
        <f t="shared" si="31"/>
        <v>259500</v>
      </c>
      <c r="AC130" s="11">
        <f t="shared" si="31"/>
        <v>233880</v>
      </c>
      <c r="AD130" s="11">
        <f t="shared" si="31"/>
        <v>227940</v>
      </c>
      <c r="AE130" s="11">
        <f t="shared" si="31"/>
        <v>192120</v>
      </c>
      <c r="AF130" s="11">
        <f t="shared" si="31"/>
        <v>198360</v>
      </c>
      <c r="AG130" s="11">
        <f t="shared" si="31"/>
        <v>216820</v>
      </c>
      <c r="AH130" s="11">
        <f t="shared" si="31"/>
        <v>227000</v>
      </c>
      <c r="AI130" s="11">
        <f t="shared" si="31"/>
        <v>262300</v>
      </c>
      <c r="AJ130" s="11">
        <f t="shared" si="31"/>
        <v>306500</v>
      </c>
      <c r="AK130" s="11">
        <f t="shared" si="31"/>
        <v>321580</v>
      </c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</row>
    <row r="131" spans="1:157" x14ac:dyDescent="0.25">
      <c r="A131" s="2"/>
      <c r="C131" s="55" t="s">
        <v>211</v>
      </c>
      <c r="D131" s="59"/>
      <c r="G131" s="61"/>
      <c r="I131" s="55" t="s">
        <v>211</v>
      </c>
      <c r="L131" s="59">
        <f>(L130/$D$148)</f>
        <v>0.38928873497917432</v>
      </c>
      <c r="M131" s="59">
        <f t="shared" ref="M131:AK131" si="32">(M130/$D$148)</f>
        <v>0.38782056396916842</v>
      </c>
      <c r="N131" s="59">
        <f t="shared" si="32"/>
        <v>0.397076424684423</v>
      </c>
      <c r="O131" s="59">
        <f t="shared" si="32"/>
        <v>0.40508753171728135</v>
      </c>
      <c r="P131" s="59">
        <f t="shared" si="32"/>
        <v>0.43068477410912342</v>
      </c>
      <c r="Q131" s="59">
        <f t="shared" si="32"/>
        <v>0.42219491565995881</v>
      </c>
      <c r="R131" s="59">
        <f t="shared" si="32"/>
        <v>0.40757703908207393</v>
      </c>
      <c r="S131" s="59">
        <f t="shared" si="32"/>
        <v>0.40355552718510124</v>
      </c>
      <c r="T131" s="59">
        <f t="shared" si="32"/>
        <v>0.42908893605476917</v>
      </c>
      <c r="U131" s="59">
        <f t="shared" si="32"/>
        <v>0.45637776678422676</v>
      </c>
      <c r="V131" s="59">
        <f t="shared" si="32"/>
        <v>0.42928043662129167</v>
      </c>
      <c r="W131" s="59">
        <f t="shared" si="32"/>
        <v>0.35015878588640825</v>
      </c>
      <c r="X131" s="59">
        <f t="shared" si="32"/>
        <v>0.23059859885418826</v>
      </c>
      <c r="Y131" s="59">
        <f t="shared" si="32"/>
        <v>0.25278074780971227</v>
      </c>
      <c r="Z131" s="59">
        <f t="shared" si="32"/>
        <v>0.43725962689306291</v>
      </c>
      <c r="AA131" s="59">
        <f t="shared" si="32"/>
        <v>0.42848251759411454</v>
      </c>
      <c r="AB131" s="59">
        <f t="shared" si="32"/>
        <v>0.41411997510492637</v>
      </c>
      <c r="AC131" s="59">
        <f t="shared" si="32"/>
        <v>0.37323460415237064</v>
      </c>
      <c r="AD131" s="59">
        <f t="shared" si="32"/>
        <v>0.36375532610950639</v>
      </c>
      <c r="AE131" s="59">
        <f t="shared" si="32"/>
        <v>0.30659240700253737</v>
      </c>
      <c r="AF131" s="59">
        <f t="shared" si="32"/>
        <v>0.31655043646170788</v>
      </c>
      <c r="AG131" s="59">
        <f t="shared" si="32"/>
        <v>0.3460096069450872</v>
      </c>
      <c r="AH131" s="59">
        <f t="shared" si="32"/>
        <v>0.36225523833841344</v>
      </c>
      <c r="AI131" s="59">
        <f t="shared" si="32"/>
        <v>0.41858832165711823</v>
      </c>
      <c r="AJ131" s="59">
        <f t="shared" si="32"/>
        <v>0.48912436365957584</v>
      </c>
      <c r="AK131" s="59">
        <f t="shared" si="32"/>
        <v>0.51318960151923787</v>
      </c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  <c r="EN131" s="2"/>
      <c r="EO131" s="2"/>
      <c r="EP131" s="2"/>
      <c r="EQ131" s="2"/>
      <c r="ER131" s="2"/>
      <c r="ES131" s="2"/>
      <c r="ET131" s="2"/>
      <c r="EU131" s="2"/>
      <c r="EV131" s="2"/>
      <c r="EW131" s="2"/>
      <c r="EX131" s="2"/>
      <c r="EY131" s="2"/>
      <c r="EZ131" s="2"/>
      <c r="FA131" s="2"/>
    </row>
    <row r="132" spans="1:157" x14ac:dyDescent="0.25">
      <c r="A132" s="2"/>
      <c r="D132" s="61"/>
      <c r="I132" s="4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</row>
    <row r="133" spans="1:157" x14ac:dyDescent="0.25">
      <c r="A133" s="2"/>
      <c r="C133" s="21" t="s">
        <v>212</v>
      </c>
      <c r="D133" s="11"/>
      <c r="I133" s="21" t="s">
        <v>212</v>
      </c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  <c r="EA133" s="2"/>
      <c r="EB133" s="2"/>
      <c r="EC133" s="2"/>
      <c r="ED133" s="2"/>
      <c r="EE133" s="2"/>
      <c r="EF133" s="2"/>
      <c r="EG133" s="2"/>
      <c r="EH133" s="2"/>
      <c r="EI133" s="2"/>
      <c r="EJ133" s="2"/>
      <c r="EK133" s="2"/>
      <c r="EL133" s="2"/>
      <c r="EM133" s="2"/>
      <c r="EN133" s="2"/>
      <c r="EO133" s="2"/>
      <c r="EP133" s="2"/>
      <c r="EQ133" s="2"/>
      <c r="ER133" s="2"/>
      <c r="ES133" s="2"/>
      <c r="ET133" s="2"/>
      <c r="EU133" s="2"/>
      <c r="EV133" s="2"/>
      <c r="EW133" s="2"/>
      <c r="EX133" s="2"/>
      <c r="EY133" s="2"/>
      <c r="EZ133" s="2"/>
      <c r="FA133" s="2"/>
    </row>
    <row r="134" spans="1:157" x14ac:dyDescent="0.25">
      <c r="A134" s="2"/>
      <c r="C134" s="21">
        <v>1</v>
      </c>
      <c r="D134" s="59"/>
      <c r="I134" s="21">
        <v>1</v>
      </c>
      <c r="L134" s="12">
        <f t="shared" ref="L134:AK134" si="33">(L120/L117)</f>
        <v>3.4846049710980216E-2</v>
      </c>
      <c r="M134" s="12">
        <f t="shared" si="33"/>
        <v>3.5224808926847741E-2</v>
      </c>
      <c r="N134" s="12">
        <f t="shared" si="33"/>
        <v>3.9890755178151792E-2</v>
      </c>
      <c r="O134" s="12">
        <f t="shared" si="33"/>
        <v>3.433002386304105E-2</v>
      </c>
      <c r="P134" s="12">
        <f t="shared" si="33"/>
        <v>3.5273137971952924E-2</v>
      </c>
      <c r="Q134" s="12">
        <f t="shared" si="33"/>
        <v>3.6563735066213361E-2</v>
      </c>
      <c r="R134" s="12">
        <f t="shared" si="33"/>
        <v>3.7730970687573979E-2</v>
      </c>
      <c r="S134" s="12">
        <f t="shared" si="33"/>
        <v>3.6647912323268944E-2</v>
      </c>
      <c r="T134" s="12">
        <f t="shared" si="33"/>
        <v>3.7475185116933596E-2</v>
      </c>
      <c r="U134" s="12">
        <f t="shared" si="33"/>
        <v>4.0218748374343236E-2</v>
      </c>
      <c r="V134" s="12">
        <f t="shared" si="33"/>
        <v>3.8059040675276289E-2</v>
      </c>
      <c r="W134" s="12">
        <f t="shared" si="33"/>
        <v>3.8937695134535287E-2</v>
      </c>
      <c r="X134" s="12">
        <f t="shared" si="33"/>
        <v>4.1109649750128784E-2</v>
      </c>
      <c r="Y134" s="12">
        <f t="shared" si="33"/>
        <v>4.3808287611107791E-2</v>
      </c>
      <c r="Z134" s="12">
        <f t="shared" si="33"/>
        <v>4.1073198110220678E-2</v>
      </c>
      <c r="AA134" s="12">
        <f t="shared" si="33"/>
        <v>4.6029855380472752E-2</v>
      </c>
      <c r="AB134" s="12">
        <f t="shared" si="33"/>
        <v>4.297349803971922E-2</v>
      </c>
      <c r="AC134" s="12">
        <f t="shared" si="33"/>
        <v>4.7120473528513278E-2</v>
      </c>
      <c r="AD134" s="12">
        <f t="shared" si="33"/>
        <v>3.8891215432690404E-2</v>
      </c>
      <c r="AE134" s="12">
        <f t="shared" si="33"/>
        <v>4.203855701060142E-2</v>
      </c>
      <c r="AF134" s="12">
        <f t="shared" si="33"/>
        <v>4.4347169480952957E-2</v>
      </c>
      <c r="AG134" s="12">
        <f t="shared" si="33"/>
        <v>4.1196606541947629E-2</v>
      </c>
      <c r="AH134" s="12">
        <f t="shared" si="33"/>
        <v>4.5485665195844772E-2</v>
      </c>
      <c r="AI134" s="12">
        <f t="shared" si="33"/>
        <v>5.1042770452005858E-2</v>
      </c>
      <c r="AJ134" s="12">
        <f t="shared" si="33"/>
        <v>5.6674118354787487E-2</v>
      </c>
      <c r="AK134" s="12">
        <f t="shared" si="33"/>
        <v>8.0313183940635607E-2</v>
      </c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  <c r="DR134" s="2"/>
      <c r="DS134" s="2"/>
      <c r="DT134" s="2"/>
      <c r="DU134" s="2"/>
      <c r="DV134" s="2"/>
      <c r="DW134" s="2"/>
      <c r="DX134" s="2"/>
      <c r="DY134" s="2"/>
      <c r="DZ134" s="2"/>
      <c r="EA134" s="2"/>
      <c r="EB134" s="2"/>
      <c r="EC134" s="2"/>
      <c r="ED134" s="2"/>
      <c r="EE134" s="2"/>
      <c r="EF134" s="2"/>
      <c r="EG134" s="2"/>
      <c r="EH134" s="2"/>
      <c r="EI134" s="2"/>
      <c r="EJ134" s="2"/>
      <c r="EK134" s="2"/>
      <c r="EL134" s="2"/>
      <c r="EM134" s="2"/>
      <c r="EN134" s="2"/>
      <c r="EO134" s="2"/>
      <c r="EP134" s="2"/>
      <c r="EQ134" s="2"/>
      <c r="ER134" s="2"/>
      <c r="ES134" s="2"/>
      <c r="ET134" s="2"/>
      <c r="EU134" s="2"/>
      <c r="EV134" s="2"/>
      <c r="EW134" s="2"/>
      <c r="EX134" s="2"/>
      <c r="EY134" s="2"/>
      <c r="EZ134" s="2"/>
      <c r="FA134" s="2"/>
    </row>
    <row r="135" spans="1:157" x14ac:dyDescent="0.25">
      <c r="A135" s="2"/>
      <c r="C135" s="21">
        <v>2</v>
      </c>
      <c r="D135" s="11"/>
      <c r="I135" s="21">
        <v>2</v>
      </c>
      <c r="L135" s="12">
        <f t="shared" ref="L135:AK135" si="34">(L122/L117)</f>
        <v>7.4234894835658941E-2</v>
      </c>
      <c r="M135" s="12">
        <f t="shared" si="34"/>
        <v>7.1790464150501818E-2</v>
      </c>
      <c r="N135" s="12">
        <f t="shared" si="34"/>
        <v>8.6145487644235394E-2</v>
      </c>
      <c r="O135" s="12">
        <f t="shared" si="34"/>
        <v>7.398172634876575E-2</v>
      </c>
      <c r="P135" s="12">
        <f t="shared" si="34"/>
        <v>7.6650574136063021E-2</v>
      </c>
      <c r="Q135" s="12">
        <f t="shared" si="34"/>
        <v>6.2682984397049155E-2</v>
      </c>
      <c r="R135" s="12">
        <f t="shared" si="34"/>
        <v>6.8631435727002116E-2</v>
      </c>
      <c r="S135" s="12">
        <f t="shared" si="34"/>
        <v>7.0421540582530001E-2</v>
      </c>
      <c r="T135" s="12">
        <f t="shared" si="34"/>
        <v>7.0248106949004893E-2</v>
      </c>
      <c r="U135" s="12">
        <f t="shared" si="34"/>
        <v>7.0101320933657202E-2</v>
      </c>
      <c r="V135" s="12">
        <f t="shared" si="34"/>
        <v>7.3640367705250342E-2</v>
      </c>
      <c r="W135" s="12">
        <f t="shared" si="34"/>
        <v>7.7626549891701493E-2</v>
      </c>
      <c r="X135" s="12">
        <f t="shared" si="34"/>
        <v>7.4188147059993825E-2</v>
      </c>
      <c r="Y135" s="12">
        <f t="shared" si="34"/>
        <v>7.2336121385041724E-2</v>
      </c>
      <c r="Z135" s="12">
        <f t="shared" si="34"/>
        <v>6.7950436466655426E-2</v>
      </c>
      <c r="AA135" s="12">
        <f t="shared" si="34"/>
        <v>7.2021220499945124E-2</v>
      </c>
      <c r="AB135" s="12">
        <f t="shared" si="34"/>
        <v>7.2293277642332787E-2</v>
      </c>
      <c r="AC135" s="12">
        <f t="shared" si="34"/>
        <v>7.2365057689746923E-2</v>
      </c>
      <c r="AD135" s="12">
        <f t="shared" si="34"/>
        <v>7.2877023408039573E-2</v>
      </c>
      <c r="AE135" s="12">
        <f t="shared" si="34"/>
        <v>7.1513418181148647E-2</v>
      </c>
      <c r="AF135" s="12">
        <f t="shared" si="34"/>
        <v>7.4582781601899781E-2</v>
      </c>
      <c r="AG135" s="12">
        <f t="shared" si="34"/>
        <v>7.4299583553590079E-2</v>
      </c>
      <c r="AH135" s="12">
        <f t="shared" si="34"/>
        <v>7.5079456937765326E-2</v>
      </c>
      <c r="AI135" s="12">
        <f t="shared" si="34"/>
        <v>7.421622211361846E-2</v>
      </c>
      <c r="AJ135" s="12">
        <f t="shared" si="34"/>
        <v>8.3504749483474597E-2</v>
      </c>
      <c r="AK135" s="12">
        <f t="shared" si="34"/>
        <v>0.10201229018678372</v>
      </c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  <c r="EG135" s="2"/>
      <c r="EH135" s="2"/>
      <c r="EI135" s="2"/>
      <c r="EJ135" s="2"/>
      <c r="EK135" s="2"/>
      <c r="EL135" s="2"/>
      <c r="EM135" s="2"/>
      <c r="EN135" s="2"/>
      <c r="EO135" s="2"/>
      <c r="EP135" s="2"/>
      <c r="EQ135" s="2"/>
      <c r="ER135" s="2"/>
      <c r="ES135" s="2"/>
      <c r="ET135" s="2"/>
      <c r="EU135" s="2"/>
      <c r="EV135" s="2"/>
      <c r="EW135" s="2"/>
      <c r="EX135" s="2"/>
      <c r="EY135" s="2"/>
      <c r="EZ135" s="2"/>
      <c r="FA135" s="2"/>
    </row>
    <row r="136" spans="1:157" x14ac:dyDescent="0.25">
      <c r="A136" s="2"/>
      <c r="C136" s="21">
        <v>3</v>
      </c>
      <c r="D136" s="59"/>
      <c r="I136" s="21">
        <v>3</v>
      </c>
      <c r="L136" s="12">
        <f t="shared" ref="L136:AK136" si="35">(L124/L117)</f>
        <v>8.897891644508836E-2</v>
      </c>
      <c r="M136" s="12">
        <f t="shared" si="35"/>
        <v>8.1851921309082962E-2</v>
      </c>
      <c r="N136" s="12">
        <f t="shared" si="35"/>
        <v>8.0000113070369347E-2</v>
      </c>
      <c r="O136" s="12">
        <f t="shared" si="35"/>
        <v>8.6218752591811817E-2</v>
      </c>
      <c r="P136" s="12">
        <f t="shared" si="35"/>
        <v>8.0779020829704382E-2</v>
      </c>
      <c r="Q136" s="12">
        <f t="shared" si="35"/>
        <v>7.689035750694273E-2</v>
      </c>
      <c r="R136" s="12">
        <f t="shared" si="35"/>
        <v>7.2171630606009771E-2</v>
      </c>
      <c r="S136" s="12">
        <f t="shared" si="35"/>
        <v>7.7382746706747135E-2</v>
      </c>
      <c r="T136" s="12">
        <f t="shared" si="35"/>
        <v>7.2550551162634855E-2</v>
      </c>
      <c r="U136" s="12">
        <f t="shared" si="35"/>
        <v>7.5761107487424914E-2</v>
      </c>
      <c r="V136" s="12">
        <f t="shared" si="35"/>
        <v>9.1995312207601043E-2</v>
      </c>
      <c r="W136" s="12">
        <f t="shared" si="35"/>
        <v>8.8610470038294947E-2</v>
      </c>
      <c r="X136" s="12">
        <f t="shared" si="35"/>
        <v>8.9477770763723027E-2</v>
      </c>
      <c r="Y136" s="12">
        <f t="shared" si="35"/>
        <v>8.8830547137851115E-2</v>
      </c>
      <c r="Z136" s="12">
        <f t="shared" si="35"/>
        <v>8.5923590580708295E-2</v>
      </c>
      <c r="AA136" s="12">
        <f t="shared" si="35"/>
        <v>8.4956946046718287E-2</v>
      </c>
      <c r="AB136" s="12">
        <f t="shared" si="35"/>
        <v>9.360468848880614E-2</v>
      </c>
      <c r="AC136" s="12">
        <f t="shared" si="35"/>
        <v>0.10232038371057736</v>
      </c>
      <c r="AD136" s="12">
        <f t="shared" si="35"/>
        <v>0.11803588336503988</v>
      </c>
      <c r="AE136" s="12">
        <f t="shared" si="35"/>
        <v>0.11613635387241136</v>
      </c>
      <c r="AF136" s="12">
        <f t="shared" si="35"/>
        <v>0.11749471979338798</v>
      </c>
      <c r="AG136" s="12">
        <f t="shared" si="35"/>
        <v>0.11994430190430758</v>
      </c>
      <c r="AH136" s="12">
        <f t="shared" si="35"/>
        <v>0.12018320405941013</v>
      </c>
      <c r="AI136" s="12">
        <f t="shared" si="35"/>
        <v>0.10915425071626172</v>
      </c>
      <c r="AJ136" s="12">
        <f t="shared" si="35"/>
        <v>9.7922832449043068E-2</v>
      </c>
      <c r="AK136" s="12">
        <f t="shared" si="35"/>
        <v>8.8582608146865166E-2</v>
      </c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  <c r="DR136" s="2"/>
      <c r="DS136" s="2"/>
      <c r="DT136" s="2"/>
      <c r="DU136" s="2"/>
      <c r="DV136" s="2"/>
      <c r="DW136" s="2"/>
      <c r="DX136" s="2"/>
      <c r="DY136" s="2"/>
      <c r="DZ136" s="2"/>
      <c r="EA136" s="2"/>
      <c r="EB136" s="2"/>
      <c r="EC136" s="2"/>
      <c r="ED136" s="2"/>
      <c r="EE136" s="2"/>
      <c r="EF136" s="2"/>
      <c r="EG136" s="2"/>
      <c r="EH136" s="2"/>
      <c r="EI136" s="2"/>
      <c r="EJ136" s="2"/>
      <c r="EK136" s="2"/>
      <c r="EL136" s="2"/>
      <c r="EM136" s="2"/>
      <c r="EN136" s="2"/>
      <c r="EO136" s="2"/>
      <c r="EP136" s="2"/>
      <c r="EQ136" s="2"/>
      <c r="ER136" s="2"/>
      <c r="ES136" s="2"/>
      <c r="ET136" s="2"/>
      <c r="EU136" s="2"/>
      <c r="EV136" s="2"/>
      <c r="EW136" s="2"/>
      <c r="EX136" s="2"/>
      <c r="EY136" s="2"/>
      <c r="EZ136" s="2"/>
      <c r="FA136" s="2"/>
    </row>
    <row r="137" spans="1:157" x14ac:dyDescent="0.25">
      <c r="A137" s="2"/>
      <c r="C137" s="21">
        <v>5</v>
      </c>
      <c r="D137" s="59"/>
      <c r="I137" s="21">
        <v>5</v>
      </c>
      <c r="L137" s="12">
        <f t="shared" ref="L137:AK137" si="36">(L126/L117)</f>
        <v>0.39737580174742393</v>
      </c>
      <c r="M137" s="12">
        <f t="shared" si="36"/>
        <v>0.41681975172881791</v>
      </c>
      <c r="N137" s="12">
        <f t="shared" si="36"/>
        <v>0.4227818891420409</v>
      </c>
      <c r="O137" s="12">
        <f t="shared" si="36"/>
        <v>0.42368708655680359</v>
      </c>
      <c r="P137" s="12">
        <f t="shared" si="36"/>
        <v>0.42649122385815141</v>
      </c>
      <c r="Q137" s="12">
        <f t="shared" si="36"/>
        <v>0.41893948144167853</v>
      </c>
      <c r="R137" s="12">
        <f t="shared" si="36"/>
        <v>0.43405379851895221</v>
      </c>
      <c r="S137" s="12">
        <f t="shared" si="36"/>
        <v>0.42304518117370288</v>
      </c>
      <c r="T137" s="12">
        <f t="shared" si="36"/>
        <v>0.43642521192119549</v>
      </c>
      <c r="U137" s="12">
        <f t="shared" si="36"/>
        <v>0.42142025378252812</v>
      </c>
      <c r="V137" s="12">
        <f t="shared" si="36"/>
        <v>0.43669180274053948</v>
      </c>
      <c r="W137" s="12">
        <f t="shared" si="36"/>
        <v>0.45545466048907196</v>
      </c>
      <c r="X137" s="12">
        <f t="shared" si="36"/>
        <v>0.45820208865884698</v>
      </c>
      <c r="Y137" s="12">
        <f t="shared" si="36"/>
        <v>0.45316387000881875</v>
      </c>
      <c r="Z137" s="12">
        <f t="shared" si="36"/>
        <v>0.4049497744682426</v>
      </c>
      <c r="AA137" s="12">
        <f t="shared" si="36"/>
        <v>0.39562795602795497</v>
      </c>
      <c r="AB137" s="12">
        <f t="shared" si="36"/>
        <v>0.39749163906663981</v>
      </c>
      <c r="AC137" s="12">
        <f t="shared" si="36"/>
        <v>0.39099000775462994</v>
      </c>
      <c r="AD137" s="12">
        <f t="shared" si="36"/>
        <v>0.40654096237672405</v>
      </c>
      <c r="AE137" s="12">
        <f t="shared" si="36"/>
        <v>0.40662955620884145</v>
      </c>
      <c r="AF137" s="12">
        <f t="shared" si="36"/>
        <v>0.40140787270598277</v>
      </c>
      <c r="AG137" s="12">
        <f t="shared" si="36"/>
        <v>0.38920978326736377</v>
      </c>
      <c r="AH137" s="12">
        <f t="shared" si="36"/>
        <v>0.39744503610972226</v>
      </c>
      <c r="AI137" s="12">
        <f t="shared" si="36"/>
        <v>0.41004395463152687</v>
      </c>
      <c r="AJ137" s="12">
        <f t="shared" si="36"/>
        <v>0.40547414458521541</v>
      </c>
      <c r="AK137" s="12">
        <f t="shared" si="36"/>
        <v>0.40103025954001009</v>
      </c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  <c r="DR137" s="2"/>
      <c r="DS137" s="2"/>
      <c r="DT137" s="2"/>
      <c r="DU137" s="2"/>
      <c r="DV137" s="2"/>
      <c r="DW137" s="2"/>
      <c r="DX137" s="2"/>
      <c r="DY137" s="2"/>
      <c r="DZ137" s="2"/>
      <c r="EA137" s="2"/>
      <c r="EB137" s="2"/>
      <c r="EC137" s="2"/>
      <c r="ED137" s="2"/>
      <c r="EE137" s="2"/>
      <c r="EF137" s="2"/>
      <c r="EG137" s="2"/>
      <c r="EH137" s="2"/>
      <c r="EI137" s="2"/>
      <c r="EJ137" s="2"/>
      <c r="EK137" s="2"/>
      <c r="EL137" s="2"/>
      <c r="EM137" s="2"/>
      <c r="EN137" s="2"/>
      <c r="EO137" s="2"/>
      <c r="EP137" s="2"/>
      <c r="EQ137" s="2"/>
      <c r="ER137" s="2"/>
      <c r="ES137" s="2"/>
      <c r="ET137" s="2"/>
      <c r="EU137" s="2"/>
      <c r="EV137" s="2"/>
      <c r="EW137" s="2"/>
      <c r="EX137" s="2"/>
      <c r="EY137" s="2"/>
      <c r="EZ137" s="2"/>
      <c r="FA137" s="2"/>
    </row>
    <row r="138" spans="1:157" x14ac:dyDescent="0.25">
      <c r="A138" s="2"/>
      <c r="C138" s="21">
        <v>10</v>
      </c>
      <c r="I138" s="21">
        <v>10</v>
      </c>
      <c r="L138" s="12">
        <f t="shared" ref="L138:AK138" si="37">(L128/L117)</f>
        <v>0.27576732270743004</v>
      </c>
      <c r="M138" s="12">
        <f t="shared" si="37"/>
        <v>0.270131473454156</v>
      </c>
      <c r="N138" s="12">
        <f t="shared" si="37"/>
        <v>0.25395604954743584</v>
      </c>
      <c r="O138" s="12">
        <f t="shared" si="37"/>
        <v>0.24853572474669797</v>
      </c>
      <c r="P138" s="12">
        <f t="shared" si="37"/>
        <v>0.24294595984853168</v>
      </c>
      <c r="Q138" s="12">
        <f t="shared" si="37"/>
        <v>0.27206484238860235</v>
      </c>
      <c r="R138" s="12">
        <f t="shared" si="37"/>
        <v>0.25716644678564893</v>
      </c>
      <c r="S138" s="12">
        <f t="shared" si="37"/>
        <v>0.25923365073074484</v>
      </c>
      <c r="T138" s="12">
        <f t="shared" si="37"/>
        <v>0.24253668833344502</v>
      </c>
      <c r="U138" s="12">
        <f t="shared" si="37"/>
        <v>0.2494507781143582</v>
      </c>
      <c r="V138" s="12">
        <f t="shared" si="37"/>
        <v>0.21900061367844295</v>
      </c>
      <c r="W138" s="12">
        <f t="shared" si="37"/>
        <v>0.22319922954783586</v>
      </c>
      <c r="X138" s="12">
        <f t="shared" si="37"/>
        <v>0.25932406259309004</v>
      </c>
      <c r="Y138" s="12">
        <f t="shared" si="37"/>
        <v>0.26167220328309038</v>
      </c>
      <c r="Z138" s="12">
        <f t="shared" si="37"/>
        <v>0.2592741454669556</v>
      </c>
      <c r="AA138" s="12">
        <f t="shared" si="37"/>
        <v>0.25762779007550834</v>
      </c>
      <c r="AB138" s="12">
        <f t="shared" si="37"/>
        <v>0.25363610908947698</v>
      </c>
      <c r="AC138" s="12">
        <f t="shared" si="37"/>
        <v>0.26507257237001858</v>
      </c>
      <c r="AD138" s="12">
        <f t="shared" si="37"/>
        <v>0.25342832079739952</v>
      </c>
      <c r="AE138" s="12">
        <f t="shared" si="37"/>
        <v>0.2564906570135585</v>
      </c>
      <c r="AF138" s="12">
        <f t="shared" si="37"/>
        <v>0.25363048402805899</v>
      </c>
      <c r="AG138" s="12">
        <f t="shared" si="37"/>
        <v>0.2588715118852688</v>
      </c>
      <c r="AH138" s="12">
        <f t="shared" si="37"/>
        <v>0.25150714298555954</v>
      </c>
      <c r="AI138" s="12">
        <f t="shared" si="37"/>
        <v>0.22486956339794262</v>
      </c>
      <c r="AJ138" s="12">
        <f t="shared" si="37"/>
        <v>0.21684731204145136</v>
      </c>
      <c r="AK138" s="12">
        <f t="shared" si="37"/>
        <v>0.2027834070791289</v>
      </c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  <c r="EA138" s="2"/>
      <c r="EB138" s="2"/>
      <c r="EC138" s="2"/>
      <c r="ED138" s="2"/>
      <c r="EE138" s="2"/>
      <c r="EF138" s="2"/>
      <c r="EG138" s="2"/>
      <c r="EH138" s="2"/>
      <c r="EI138" s="2"/>
      <c r="EJ138" s="2"/>
      <c r="EK138" s="2"/>
      <c r="EL138" s="2"/>
      <c r="EM138" s="2"/>
      <c r="EN138" s="2"/>
      <c r="EO138" s="2"/>
      <c r="EP138" s="2"/>
      <c r="EQ138" s="2"/>
      <c r="ER138" s="2"/>
      <c r="ES138" s="2"/>
      <c r="ET138" s="2"/>
      <c r="EU138" s="2"/>
      <c r="EV138" s="2"/>
      <c r="EW138" s="2"/>
      <c r="EX138" s="2"/>
      <c r="EY138" s="2"/>
      <c r="EZ138" s="2"/>
      <c r="FA138" s="2"/>
    </row>
    <row r="139" spans="1:157" x14ac:dyDescent="0.25">
      <c r="A139" s="2"/>
      <c r="C139" s="21">
        <v>20</v>
      </c>
      <c r="I139" s="21">
        <v>20</v>
      </c>
      <c r="L139" s="12">
        <f t="shared" ref="L139:AK139" si="38">(L130/L117)</f>
        <v>0.12879701455341849</v>
      </c>
      <c r="M139" s="12">
        <f t="shared" si="38"/>
        <v>0.12418158043059357</v>
      </c>
      <c r="N139" s="12">
        <f t="shared" si="38"/>
        <v>0.11722570541776675</v>
      </c>
      <c r="O139" s="12">
        <f t="shared" si="38"/>
        <v>0.13324668589287983</v>
      </c>
      <c r="P139" s="12">
        <f t="shared" si="38"/>
        <v>0.13786008335559657</v>
      </c>
      <c r="Q139" s="12">
        <f t="shared" si="38"/>
        <v>0.13285859919951387</v>
      </c>
      <c r="R139" s="12">
        <f t="shared" si="38"/>
        <v>0.13024571767481305</v>
      </c>
      <c r="S139" s="12">
        <f t="shared" si="38"/>
        <v>0.13326896848300621</v>
      </c>
      <c r="T139" s="12">
        <f t="shared" si="38"/>
        <v>0.14076425651678617</v>
      </c>
      <c r="U139" s="12">
        <f t="shared" si="38"/>
        <v>0.1430477913076883</v>
      </c>
      <c r="V139" s="12">
        <f t="shared" si="38"/>
        <v>0.14061286299288991</v>
      </c>
      <c r="W139" s="12">
        <f t="shared" si="38"/>
        <v>0.11617139489856049</v>
      </c>
      <c r="X139" s="12">
        <f t="shared" si="38"/>
        <v>7.7698281174217287E-2</v>
      </c>
      <c r="Y139" s="12">
        <f t="shared" si="38"/>
        <v>8.018897057409026E-2</v>
      </c>
      <c r="Z139" s="12">
        <f t="shared" si="38"/>
        <v>0.14082885490721742</v>
      </c>
      <c r="AA139" s="12">
        <f t="shared" si="38"/>
        <v>0.1437362319694005</v>
      </c>
      <c r="AB139" s="12">
        <f t="shared" si="38"/>
        <v>0.14000078767302507</v>
      </c>
      <c r="AC139" s="12">
        <f t="shared" si="38"/>
        <v>0.12213150494651394</v>
      </c>
      <c r="AD139" s="12">
        <f t="shared" si="38"/>
        <v>0.11022659462010656</v>
      </c>
      <c r="AE139" s="12">
        <f t="shared" si="38"/>
        <v>0.1071914577134386</v>
      </c>
      <c r="AF139" s="12">
        <f t="shared" si="38"/>
        <v>0.10853697238971755</v>
      </c>
      <c r="AG139" s="12">
        <f t="shared" si="38"/>
        <v>0.11647821284752216</v>
      </c>
      <c r="AH139" s="12">
        <f t="shared" si="38"/>
        <v>0.11029949471169802</v>
      </c>
      <c r="AI139" s="12">
        <f t="shared" si="38"/>
        <v>0.13067323868864447</v>
      </c>
      <c r="AJ139" s="12">
        <f t="shared" si="38"/>
        <v>0.13957684308602805</v>
      </c>
      <c r="AK139" s="12">
        <f t="shared" si="38"/>
        <v>0.1252782511065765</v>
      </c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  <c r="EA139" s="2"/>
      <c r="EB139" s="2"/>
      <c r="EC139" s="2"/>
      <c r="ED139" s="2"/>
      <c r="EE139" s="2"/>
      <c r="EF139" s="2"/>
      <c r="EG139" s="2"/>
      <c r="EH139" s="2"/>
      <c r="EI139" s="2"/>
      <c r="EJ139" s="2"/>
      <c r="EK139" s="2"/>
      <c r="EL139" s="2"/>
      <c r="EM139" s="2"/>
      <c r="EN139" s="2"/>
      <c r="EO139" s="2"/>
      <c r="EP139" s="2"/>
      <c r="EQ139" s="2"/>
      <c r="ER139" s="2"/>
      <c r="ES139" s="2"/>
      <c r="ET139" s="2"/>
      <c r="EU139" s="2"/>
      <c r="EV139" s="2"/>
      <c r="EW139" s="2"/>
      <c r="EX139" s="2"/>
      <c r="EY139" s="2"/>
      <c r="EZ139" s="2"/>
      <c r="FA139" s="2"/>
    </row>
    <row r="140" spans="1:157" x14ac:dyDescent="0.25">
      <c r="A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  <c r="EG140" s="2"/>
      <c r="EH140" s="2"/>
      <c r="EI140" s="2"/>
      <c r="EJ140" s="2"/>
      <c r="EK140" s="2"/>
      <c r="EL140" s="2"/>
      <c r="EM140" s="2"/>
      <c r="EN140" s="2"/>
      <c r="EO140" s="2"/>
      <c r="EP140" s="2"/>
      <c r="EQ140" s="2"/>
      <c r="ER140" s="2"/>
      <c r="ES140" s="2"/>
      <c r="ET140" s="2"/>
      <c r="EU140" s="2"/>
      <c r="EV140" s="2"/>
      <c r="EW140" s="2"/>
      <c r="EX140" s="2"/>
      <c r="EY140" s="2"/>
      <c r="EZ140" s="2"/>
      <c r="FA140" s="2"/>
    </row>
    <row r="141" spans="1:157" x14ac:dyDescent="0.25">
      <c r="A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/>
      <c r="ED141" s="2"/>
      <c r="EE141" s="2"/>
      <c r="EF141" s="2"/>
      <c r="EG141" s="2"/>
      <c r="EH141" s="2"/>
      <c r="EI141" s="2"/>
      <c r="EJ141" s="2"/>
      <c r="EK141" s="2"/>
      <c r="EL141" s="2"/>
      <c r="EM141" s="2"/>
      <c r="EN141" s="2"/>
      <c r="EO141" s="2"/>
      <c r="EP141" s="2"/>
      <c r="EQ141" s="2"/>
      <c r="ER141" s="2"/>
      <c r="ES141" s="2"/>
      <c r="ET141" s="2"/>
      <c r="EU141" s="2"/>
      <c r="EV141" s="2"/>
      <c r="EW141" s="2"/>
      <c r="EX141" s="2"/>
      <c r="EY141" s="2"/>
      <c r="EZ141" s="2"/>
      <c r="FA141" s="2"/>
    </row>
    <row r="142" spans="1:157" x14ac:dyDescent="0.25">
      <c r="A142" s="2"/>
      <c r="C142" s="21" t="s">
        <v>213</v>
      </c>
      <c r="AB142" s="11">
        <f t="shared" ref="AB142:AK142" si="39">+AB9+AB31+AB50+AB72+AB73+AB102</f>
        <v>48175</v>
      </c>
      <c r="AC142" s="11">
        <f t="shared" si="39"/>
        <v>393240</v>
      </c>
      <c r="AD142" s="11">
        <f t="shared" si="39"/>
        <v>458994</v>
      </c>
      <c r="AE142" s="11">
        <f t="shared" si="39"/>
        <v>452962</v>
      </c>
      <c r="AF142" s="11">
        <f t="shared" si="39"/>
        <v>519875</v>
      </c>
      <c r="AG142" s="11">
        <f t="shared" si="39"/>
        <v>558642</v>
      </c>
      <c r="AH142" s="11">
        <f t="shared" si="39"/>
        <v>620825</v>
      </c>
      <c r="AI142" s="11">
        <f t="shared" si="39"/>
        <v>577095</v>
      </c>
      <c r="AJ142" s="11">
        <f t="shared" si="39"/>
        <v>616065</v>
      </c>
      <c r="AK142" s="11">
        <f t="shared" si="39"/>
        <v>718572</v>
      </c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  <c r="DT142" s="2"/>
      <c r="DU142" s="2"/>
      <c r="DV142" s="2"/>
      <c r="DW142" s="2"/>
      <c r="DX142" s="2"/>
      <c r="DY142" s="2"/>
      <c r="DZ142" s="2"/>
      <c r="EA142" s="2"/>
      <c r="EB142" s="2"/>
      <c r="EC142" s="2"/>
      <c r="ED142" s="2"/>
      <c r="EE142" s="2"/>
      <c r="EF142" s="2"/>
      <c r="EG142" s="2"/>
      <c r="EH142" s="2"/>
      <c r="EI142" s="2"/>
      <c r="EJ142" s="2"/>
      <c r="EK142" s="2"/>
      <c r="EL142" s="2"/>
      <c r="EM142" s="2"/>
      <c r="EN142" s="2"/>
      <c r="EO142" s="2"/>
      <c r="EP142" s="2"/>
      <c r="EQ142" s="2"/>
      <c r="ER142" s="2"/>
      <c r="ES142" s="2"/>
      <c r="ET142" s="2"/>
      <c r="EU142" s="2"/>
      <c r="EV142" s="2"/>
      <c r="EW142" s="2"/>
      <c r="EX142" s="2"/>
      <c r="EY142" s="2"/>
      <c r="EZ142" s="2"/>
      <c r="FA142" s="2"/>
    </row>
    <row r="143" spans="1:157" x14ac:dyDescent="0.25">
      <c r="A143" s="2"/>
      <c r="C143" s="4" t="s">
        <v>214</v>
      </c>
      <c r="AA143" s="56"/>
      <c r="AB143" s="56">
        <f t="shared" ref="AB143:AK143" si="40">+AB142/AB117</f>
        <v>2.5990512316562551E-2</v>
      </c>
      <c r="AC143" s="56">
        <f t="shared" si="40"/>
        <v>0.2053488669624044</v>
      </c>
      <c r="AD143" s="56">
        <f t="shared" si="40"/>
        <v>0.22195904874555231</v>
      </c>
      <c r="AE143" s="56">
        <f t="shared" si="40"/>
        <v>0.25272567701850185</v>
      </c>
      <c r="AF143" s="56">
        <f t="shared" si="40"/>
        <v>0.28446087175390405</v>
      </c>
      <c r="AG143" s="56">
        <f t="shared" si="40"/>
        <v>0.30010894650662062</v>
      </c>
      <c r="AH143" s="56">
        <f t="shared" si="40"/>
        <v>0.30165940001933883</v>
      </c>
      <c r="AI143" s="56">
        <f t="shared" si="40"/>
        <v>0.28749856149837316</v>
      </c>
      <c r="AJ143" s="56">
        <f t="shared" si="40"/>
        <v>0.28054945460291641</v>
      </c>
      <c r="AK143" s="56">
        <f t="shared" si="40"/>
        <v>0.27993483255847657</v>
      </c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/>
      <c r="DO143" s="2"/>
      <c r="DP143" s="2"/>
      <c r="DQ143" s="2"/>
      <c r="DR143" s="2"/>
      <c r="DS143" s="2"/>
      <c r="DT143" s="2"/>
      <c r="DU143" s="2"/>
      <c r="DV143" s="2"/>
      <c r="DW143" s="2"/>
      <c r="DX143" s="2"/>
      <c r="DY143" s="2"/>
      <c r="DZ143" s="2"/>
      <c r="EA143" s="2"/>
      <c r="EB143" s="2"/>
      <c r="EC143" s="2"/>
      <c r="ED143" s="2"/>
      <c r="EE143" s="2"/>
      <c r="EF143" s="2"/>
      <c r="EG143" s="2"/>
      <c r="EH143" s="2"/>
      <c r="EI143" s="2"/>
      <c r="EJ143" s="2"/>
      <c r="EK143" s="2"/>
      <c r="EL143" s="2"/>
      <c r="EM143" s="2"/>
      <c r="EN143" s="2"/>
      <c r="EO143" s="2"/>
      <c r="EP143" s="2"/>
      <c r="EQ143" s="2"/>
      <c r="ER143" s="2"/>
      <c r="ES143" s="2"/>
      <c r="ET143" s="2"/>
      <c r="EU143" s="2"/>
      <c r="EV143" s="2"/>
      <c r="EW143" s="2"/>
      <c r="EX143" s="2"/>
      <c r="EY143" s="2"/>
      <c r="EZ143" s="2"/>
      <c r="FA143" s="2"/>
    </row>
    <row r="144" spans="1:157" x14ac:dyDescent="0.25">
      <c r="A144" s="2"/>
      <c r="C144" s="4" t="s">
        <v>215</v>
      </c>
      <c r="AA144" s="59"/>
      <c r="AB144" s="59">
        <f t="shared" ref="AB144:AK144" si="41">+AB142/$D$148</f>
        <v>7.6879498268515714E-2</v>
      </c>
      <c r="AC144" s="59">
        <f t="shared" si="41"/>
        <v>0.62754735649426296</v>
      </c>
      <c r="AD144" s="59">
        <f t="shared" si="41"/>
        <v>0.73248009192027197</v>
      </c>
      <c r="AE144" s="59">
        <f t="shared" si="41"/>
        <v>0.72285399677640716</v>
      </c>
      <c r="AF144" s="59">
        <f t="shared" si="41"/>
        <v>0.82963630850741266</v>
      </c>
      <c r="AG144" s="59">
        <f t="shared" si="41"/>
        <v>0.89150216236056368</v>
      </c>
      <c r="AH144" s="59">
        <f t="shared" si="41"/>
        <v>0.99073616009447363</v>
      </c>
      <c r="AI144" s="59">
        <f t="shared" si="41"/>
        <v>0.92095016197756252</v>
      </c>
      <c r="AJ144" s="59">
        <f t="shared" si="41"/>
        <v>0.98313997095574746</v>
      </c>
      <c r="AK144" s="59">
        <f t="shared" si="41"/>
        <v>1.146724542393438</v>
      </c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  <c r="EA144" s="2"/>
      <c r="EB144" s="2"/>
      <c r="EC144" s="2"/>
      <c r="ED144" s="2"/>
      <c r="EE144" s="2"/>
      <c r="EF144" s="2"/>
      <c r="EG144" s="2"/>
      <c r="EH144" s="2"/>
      <c r="EI144" s="2"/>
      <c r="EJ144" s="2"/>
      <c r="EK144" s="2"/>
      <c r="EL144" s="2"/>
      <c r="EM144" s="2"/>
      <c r="EN144" s="2"/>
      <c r="EO144" s="2"/>
      <c r="EP144" s="2"/>
      <c r="EQ144" s="2"/>
      <c r="ER144" s="2"/>
      <c r="ES144" s="2"/>
      <c r="ET144" s="2"/>
      <c r="EU144" s="2"/>
      <c r="EV144" s="2"/>
      <c r="EW144" s="2"/>
      <c r="EX144" s="2"/>
      <c r="EY144" s="2"/>
      <c r="EZ144" s="2"/>
      <c r="FA144" s="2"/>
    </row>
    <row r="146" spans="1:157" x14ac:dyDescent="0.25">
      <c r="L146" s="62">
        <f t="shared" ref="L146:AK146" si="42">+L120/1</f>
        <v>65998</v>
      </c>
      <c r="M146" s="62">
        <f t="shared" si="42"/>
        <v>68934</v>
      </c>
      <c r="N146" s="62">
        <f t="shared" si="42"/>
        <v>84671</v>
      </c>
      <c r="O146" s="62">
        <f t="shared" si="42"/>
        <v>65400</v>
      </c>
      <c r="P146" s="62">
        <f t="shared" si="42"/>
        <v>69052</v>
      </c>
      <c r="Q146" s="62">
        <f t="shared" si="42"/>
        <v>72809</v>
      </c>
      <c r="R146" s="62">
        <f t="shared" si="42"/>
        <v>73987</v>
      </c>
      <c r="S146" s="62">
        <f t="shared" si="42"/>
        <v>69540</v>
      </c>
      <c r="T146" s="62">
        <f t="shared" si="42"/>
        <v>71583</v>
      </c>
      <c r="U146" s="62">
        <f t="shared" si="42"/>
        <v>80405</v>
      </c>
      <c r="V146" s="62">
        <f t="shared" si="42"/>
        <v>72809</v>
      </c>
      <c r="W146" s="62">
        <f t="shared" si="42"/>
        <v>73544</v>
      </c>
      <c r="X146" s="62">
        <f t="shared" si="42"/>
        <v>76454</v>
      </c>
      <c r="Y146" s="62">
        <f t="shared" si="42"/>
        <v>86536</v>
      </c>
      <c r="Z146" s="62">
        <f t="shared" si="42"/>
        <v>79913</v>
      </c>
      <c r="AA146" s="62">
        <f t="shared" si="42"/>
        <v>85984</v>
      </c>
      <c r="AB146" s="62">
        <f t="shared" si="42"/>
        <v>79654</v>
      </c>
      <c r="AC146" s="62">
        <f t="shared" si="42"/>
        <v>90235</v>
      </c>
      <c r="AD146" s="62">
        <f t="shared" si="42"/>
        <v>80424</v>
      </c>
      <c r="AE146" s="62">
        <f t="shared" si="42"/>
        <v>75346</v>
      </c>
      <c r="AF146" s="62">
        <f t="shared" si="42"/>
        <v>81048</v>
      </c>
      <c r="AG146" s="62">
        <f t="shared" si="42"/>
        <v>76686</v>
      </c>
      <c r="AH146" s="62">
        <f t="shared" si="42"/>
        <v>93611</v>
      </c>
      <c r="AI146" s="62">
        <f t="shared" si="42"/>
        <v>102458</v>
      </c>
      <c r="AJ146" s="62">
        <f t="shared" si="42"/>
        <v>124452</v>
      </c>
      <c r="AK146" s="62">
        <f t="shared" si="42"/>
        <v>206158</v>
      </c>
    </row>
    <row r="147" spans="1:157" x14ac:dyDescent="0.25">
      <c r="L147" s="62">
        <f t="shared" ref="L147:AK147" si="43">+L122/2</f>
        <v>70300</v>
      </c>
      <c r="M147" s="62">
        <f t="shared" si="43"/>
        <v>70246</v>
      </c>
      <c r="N147" s="62">
        <f t="shared" si="43"/>
        <v>91425</v>
      </c>
      <c r="O147" s="62">
        <f t="shared" si="43"/>
        <v>70469</v>
      </c>
      <c r="P147" s="62">
        <f t="shared" si="43"/>
        <v>75027</v>
      </c>
      <c r="Q147" s="62">
        <f t="shared" si="43"/>
        <v>62410</v>
      </c>
      <c r="R147" s="62">
        <f t="shared" si="43"/>
        <v>67290</v>
      </c>
      <c r="S147" s="62">
        <f t="shared" si="43"/>
        <v>66813</v>
      </c>
      <c r="T147" s="62">
        <f t="shared" si="43"/>
        <v>67092</v>
      </c>
      <c r="U147" s="62">
        <f t="shared" si="43"/>
        <v>70073</v>
      </c>
      <c r="V147" s="62">
        <f t="shared" si="43"/>
        <v>70439</v>
      </c>
      <c r="W147" s="62">
        <f t="shared" si="43"/>
        <v>73309</v>
      </c>
      <c r="X147" s="62">
        <f t="shared" si="43"/>
        <v>68986</v>
      </c>
      <c r="Y147" s="62">
        <f t="shared" si="43"/>
        <v>71444</v>
      </c>
      <c r="Z147" s="62">
        <f t="shared" si="43"/>
        <v>66103</v>
      </c>
      <c r="AA147" s="62">
        <f t="shared" si="43"/>
        <v>67268</v>
      </c>
      <c r="AB147" s="62">
        <f t="shared" si="43"/>
        <v>67000</v>
      </c>
      <c r="AC147" s="62">
        <f t="shared" si="43"/>
        <v>69289</v>
      </c>
      <c r="AD147" s="62">
        <f t="shared" si="43"/>
        <v>75352</v>
      </c>
      <c r="AE147" s="62">
        <f t="shared" si="43"/>
        <v>64087</v>
      </c>
      <c r="AF147" s="62">
        <f t="shared" si="43"/>
        <v>68153</v>
      </c>
      <c r="AG147" s="62">
        <f t="shared" si="43"/>
        <v>69153</v>
      </c>
      <c r="AH147" s="62">
        <f t="shared" si="43"/>
        <v>77258</v>
      </c>
      <c r="AI147" s="62">
        <f t="shared" si="43"/>
        <v>74487</v>
      </c>
      <c r="AJ147" s="62">
        <f t="shared" si="43"/>
        <v>91685</v>
      </c>
      <c r="AK147" s="62">
        <f t="shared" si="43"/>
        <v>130929</v>
      </c>
    </row>
    <row r="148" spans="1:157" x14ac:dyDescent="0.25">
      <c r="A148" s="2"/>
      <c r="C148" s="21" t="s">
        <v>216</v>
      </c>
      <c r="D148" s="63">
        <v>626630</v>
      </c>
      <c r="L148" s="62">
        <f t="shared" ref="L148:AK148" si="44">+L124/3</f>
        <v>56175</v>
      </c>
      <c r="M148" s="62">
        <f t="shared" si="44"/>
        <v>53394</v>
      </c>
      <c r="N148" s="62">
        <f t="shared" si="44"/>
        <v>56602</v>
      </c>
      <c r="O148" s="62">
        <f t="shared" si="44"/>
        <v>54750</v>
      </c>
      <c r="P148" s="62">
        <f t="shared" si="44"/>
        <v>52712</v>
      </c>
      <c r="Q148" s="62">
        <f t="shared" si="44"/>
        <v>51037</v>
      </c>
      <c r="R148" s="62">
        <f t="shared" si="44"/>
        <v>47174</v>
      </c>
      <c r="S148" s="62">
        <f t="shared" si="44"/>
        <v>48945</v>
      </c>
      <c r="T148" s="62">
        <f t="shared" si="44"/>
        <v>46194</v>
      </c>
      <c r="U148" s="62">
        <f t="shared" si="44"/>
        <v>50487</v>
      </c>
      <c r="V148" s="62">
        <f t="shared" si="44"/>
        <v>58664</v>
      </c>
      <c r="W148" s="62">
        <f t="shared" si="44"/>
        <v>55788</v>
      </c>
      <c r="X148" s="62">
        <f t="shared" si="44"/>
        <v>55469</v>
      </c>
      <c r="Y148" s="62">
        <f t="shared" si="44"/>
        <v>58490</v>
      </c>
      <c r="Z148" s="62">
        <f t="shared" si="44"/>
        <v>55725</v>
      </c>
      <c r="AA148" s="62">
        <f t="shared" si="44"/>
        <v>52900</v>
      </c>
      <c r="AB148" s="62">
        <f t="shared" si="44"/>
        <v>57834</v>
      </c>
      <c r="AC148" s="62">
        <f t="shared" si="44"/>
        <v>65314</v>
      </c>
      <c r="AD148" s="62">
        <f t="shared" si="44"/>
        <v>81363</v>
      </c>
      <c r="AE148" s="62">
        <f t="shared" si="44"/>
        <v>69384</v>
      </c>
      <c r="AF148" s="62">
        <f t="shared" si="44"/>
        <v>71577</v>
      </c>
      <c r="AG148" s="62">
        <f t="shared" si="44"/>
        <v>74424</v>
      </c>
      <c r="AH148" s="62">
        <f t="shared" si="44"/>
        <v>82447</v>
      </c>
      <c r="AI148" s="62">
        <f t="shared" si="44"/>
        <v>73035</v>
      </c>
      <c r="AJ148" s="62">
        <f t="shared" si="44"/>
        <v>71677</v>
      </c>
      <c r="AK148" s="62">
        <f t="shared" si="44"/>
        <v>75795</v>
      </c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  <c r="DR148" s="2"/>
      <c r="DS148" s="2"/>
      <c r="DT148" s="2"/>
      <c r="DU148" s="2"/>
      <c r="DV148" s="2"/>
      <c r="DW148" s="2"/>
      <c r="DX148" s="2"/>
      <c r="DY148" s="2"/>
      <c r="DZ148" s="2"/>
      <c r="EA148" s="2"/>
      <c r="EB148" s="2"/>
      <c r="EC148" s="2"/>
      <c r="ED148" s="2"/>
      <c r="EE148" s="2"/>
      <c r="EF148" s="2"/>
      <c r="EG148" s="2"/>
      <c r="EH148" s="2"/>
      <c r="EI148" s="2"/>
      <c r="EJ148" s="2"/>
      <c r="EK148" s="2"/>
      <c r="EL148" s="2"/>
      <c r="EM148" s="2"/>
      <c r="EN148" s="2"/>
      <c r="EO148" s="2"/>
      <c r="EP148" s="2"/>
      <c r="EQ148" s="2"/>
      <c r="ER148" s="2"/>
      <c r="ES148" s="2"/>
      <c r="ET148" s="2"/>
      <c r="EU148" s="2"/>
      <c r="EV148" s="2"/>
      <c r="EW148" s="2"/>
      <c r="EX148" s="2"/>
      <c r="EY148" s="2"/>
      <c r="EZ148" s="2"/>
      <c r="FA148" s="2"/>
    </row>
    <row r="149" spans="1:157" x14ac:dyDescent="0.25">
      <c r="A149" s="2"/>
      <c r="L149" s="62">
        <f t="shared" ref="L149:AK149" si="45">+L126/5</f>
        <v>150525</v>
      </c>
      <c r="M149" s="62">
        <f t="shared" si="45"/>
        <v>163141</v>
      </c>
      <c r="N149" s="62">
        <f t="shared" si="45"/>
        <v>179477</v>
      </c>
      <c r="O149" s="62">
        <f t="shared" si="45"/>
        <v>161428</v>
      </c>
      <c r="P149" s="62">
        <f t="shared" si="45"/>
        <v>166983</v>
      </c>
      <c r="Q149" s="62">
        <f t="shared" si="45"/>
        <v>166846</v>
      </c>
      <c r="R149" s="62">
        <f t="shared" si="45"/>
        <v>170228</v>
      </c>
      <c r="S149" s="62">
        <f t="shared" si="45"/>
        <v>160547</v>
      </c>
      <c r="T149" s="62">
        <f t="shared" si="45"/>
        <v>166727</v>
      </c>
      <c r="U149" s="62">
        <f t="shared" si="45"/>
        <v>168500</v>
      </c>
      <c r="V149" s="62">
        <f t="shared" si="45"/>
        <v>167083</v>
      </c>
      <c r="W149" s="62">
        <f t="shared" si="45"/>
        <v>172049</v>
      </c>
      <c r="X149" s="62">
        <f t="shared" si="45"/>
        <v>170429</v>
      </c>
      <c r="Y149" s="62">
        <f t="shared" si="45"/>
        <v>179030</v>
      </c>
      <c r="Z149" s="62">
        <f t="shared" si="45"/>
        <v>157576</v>
      </c>
      <c r="AA149" s="62">
        <f t="shared" si="45"/>
        <v>147807</v>
      </c>
      <c r="AB149" s="62">
        <f t="shared" si="45"/>
        <v>147355</v>
      </c>
      <c r="AC149" s="62">
        <f t="shared" si="45"/>
        <v>149748</v>
      </c>
      <c r="AD149" s="62">
        <f t="shared" si="45"/>
        <v>168139</v>
      </c>
      <c r="AE149" s="62">
        <f t="shared" si="45"/>
        <v>145761</v>
      </c>
      <c r="AF149" s="62">
        <f t="shared" si="45"/>
        <v>146721</v>
      </c>
      <c r="AG149" s="62">
        <f t="shared" si="45"/>
        <v>144900</v>
      </c>
      <c r="AH149" s="62">
        <f t="shared" si="45"/>
        <v>163591</v>
      </c>
      <c r="AI149" s="62">
        <f t="shared" si="45"/>
        <v>164616</v>
      </c>
      <c r="AJ149" s="62">
        <f t="shared" si="45"/>
        <v>178078</v>
      </c>
      <c r="AK149" s="62">
        <f t="shared" si="45"/>
        <v>205883</v>
      </c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  <c r="DR149" s="2"/>
      <c r="DS149" s="2"/>
      <c r="DT149" s="2"/>
      <c r="DU149" s="2"/>
      <c r="DV149" s="2"/>
      <c r="DW149" s="2"/>
      <c r="DX149" s="2"/>
      <c r="DY149" s="2"/>
      <c r="DZ149" s="2"/>
      <c r="EA149" s="2"/>
      <c r="EB149" s="2"/>
      <c r="EC149" s="2"/>
      <c r="ED149" s="2"/>
      <c r="EE149" s="2"/>
      <c r="EF149" s="2"/>
      <c r="EG149" s="2"/>
      <c r="EH149" s="2"/>
      <c r="EI149" s="2"/>
      <c r="EJ149" s="2"/>
      <c r="EK149" s="2"/>
      <c r="EL149" s="2"/>
      <c r="EM149" s="2"/>
      <c r="EN149" s="2"/>
      <c r="EO149" s="2"/>
      <c r="EP149" s="2"/>
      <c r="EQ149" s="2"/>
      <c r="ER149" s="2"/>
      <c r="ES149" s="2"/>
      <c r="ET149" s="2"/>
      <c r="EU149" s="2"/>
      <c r="EV149" s="2"/>
      <c r="EW149" s="2"/>
      <c r="EX149" s="2"/>
      <c r="EY149" s="2"/>
      <c r="EZ149" s="2"/>
      <c r="FA149" s="2"/>
    </row>
    <row r="150" spans="1:157" x14ac:dyDescent="0.25">
      <c r="A150" s="2"/>
      <c r="I150" s="65" t="s">
        <v>217</v>
      </c>
      <c r="L150" s="62">
        <f t="shared" ref="L150:AK150" si="46">+L128/10</f>
        <v>52230</v>
      </c>
      <c r="M150" s="62">
        <f t="shared" si="46"/>
        <v>52864</v>
      </c>
      <c r="N150" s="62">
        <f t="shared" si="46"/>
        <v>53904</v>
      </c>
      <c r="O150" s="62">
        <f t="shared" si="46"/>
        <v>47347</v>
      </c>
      <c r="P150" s="62">
        <f t="shared" si="46"/>
        <v>47560</v>
      </c>
      <c r="Q150" s="62">
        <f t="shared" si="46"/>
        <v>54176</v>
      </c>
      <c r="R150" s="62">
        <f t="shared" si="46"/>
        <v>50428</v>
      </c>
      <c r="S150" s="62">
        <f t="shared" si="46"/>
        <v>49190</v>
      </c>
      <c r="T150" s="62">
        <f t="shared" si="46"/>
        <v>46328</v>
      </c>
      <c r="U150" s="62">
        <f t="shared" si="46"/>
        <v>49870</v>
      </c>
      <c r="V150" s="62">
        <f t="shared" si="46"/>
        <v>41896</v>
      </c>
      <c r="W150" s="62">
        <f t="shared" si="46"/>
        <v>42157</v>
      </c>
      <c r="X150" s="62">
        <f t="shared" si="46"/>
        <v>48228</v>
      </c>
      <c r="Y150" s="62">
        <f t="shared" si="46"/>
        <v>51689</v>
      </c>
      <c r="Z150" s="62">
        <f t="shared" si="46"/>
        <v>50445</v>
      </c>
      <c r="AA150" s="62">
        <f t="shared" si="46"/>
        <v>48125</v>
      </c>
      <c r="AB150" s="62">
        <f t="shared" si="46"/>
        <v>47013</v>
      </c>
      <c r="AC150" s="62">
        <f t="shared" si="46"/>
        <v>50761</v>
      </c>
      <c r="AD150" s="62">
        <f t="shared" si="46"/>
        <v>52407</v>
      </c>
      <c r="AE150" s="62">
        <f t="shared" si="46"/>
        <v>45971</v>
      </c>
      <c r="AF150" s="62">
        <f t="shared" si="46"/>
        <v>46353</v>
      </c>
      <c r="AG150" s="62">
        <f t="shared" si="46"/>
        <v>48188</v>
      </c>
      <c r="AH150" s="62">
        <f t="shared" si="46"/>
        <v>51761</v>
      </c>
      <c r="AI150" s="62">
        <f t="shared" si="46"/>
        <v>45138</v>
      </c>
      <c r="AJ150" s="62">
        <f t="shared" si="46"/>
        <v>47618</v>
      </c>
      <c r="AK150" s="62">
        <f t="shared" si="46"/>
        <v>52053</v>
      </c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  <c r="DR150" s="2"/>
      <c r="DS150" s="2"/>
      <c r="DT150" s="2"/>
      <c r="DU150" s="2"/>
      <c r="DV150" s="2"/>
      <c r="DW150" s="2"/>
      <c r="DX150" s="2"/>
      <c r="DY150" s="2"/>
      <c r="DZ150" s="2"/>
      <c r="EA150" s="2"/>
      <c r="EB150" s="2"/>
      <c r="EC150" s="2"/>
      <c r="ED150" s="2"/>
      <c r="EE150" s="2"/>
      <c r="EF150" s="2"/>
      <c r="EG150" s="2"/>
      <c r="EH150" s="2"/>
      <c r="EI150" s="2"/>
      <c r="EJ150" s="2"/>
      <c r="EK150" s="2"/>
      <c r="EL150" s="2"/>
      <c r="EM150" s="2"/>
      <c r="EN150" s="2"/>
      <c r="EO150" s="2"/>
      <c r="EP150" s="2"/>
      <c r="EQ150" s="2"/>
      <c r="ER150" s="2"/>
      <c r="ES150" s="2"/>
      <c r="ET150" s="2"/>
      <c r="EU150" s="2"/>
      <c r="EV150" s="2"/>
      <c r="EW150" s="2"/>
      <c r="EX150" s="2"/>
      <c r="EY150" s="2"/>
      <c r="EZ150" s="2"/>
      <c r="FA150" s="2"/>
    </row>
    <row r="151" spans="1:157" x14ac:dyDescent="0.25">
      <c r="A151" s="2"/>
      <c r="I151" s="44">
        <v>1</v>
      </c>
      <c r="J151" s="59">
        <f>AVERAGE(J8:J24)</f>
        <v>3.2246330142417151E-2</v>
      </c>
      <c r="K151" s="59"/>
      <c r="L151" s="62">
        <f t="shared" ref="L151:AK151" si="47">+L130/20</f>
        <v>12197</v>
      </c>
      <c r="M151" s="62">
        <f t="shared" si="47"/>
        <v>12151</v>
      </c>
      <c r="N151" s="62">
        <f t="shared" si="47"/>
        <v>12441</v>
      </c>
      <c r="O151" s="62">
        <f t="shared" si="47"/>
        <v>12692</v>
      </c>
      <c r="P151" s="62">
        <f t="shared" si="47"/>
        <v>13494</v>
      </c>
      <c r="Q151" s="62">
        <f t="shared" si="47"/>
        <v>13228</v>
      </c>
      <c r="R151" s="62">
        <f t="shared" si="47"/>
        <v>12770</v>
      </c>
      <c r="S151" s="62">
        <f t="shared" si="47"/>
        <v>12644</v>
      </c>
      <c r="T151" s="62">
        <f t="shared" si="47"/>
        <v>13444</v>
      </c>
      <c r="U151" s="62">
        <f t="shared" si="47"/>
        <v>14299</v>
      </c>
      <c r="V151" s="62">
        <f t="shared" si="47"/>
        <v>13450</v>
      </c>
      <c r="W151" s="62">
        <f t="shared" si="47"/>
        <v>10971</v>
      </c>
      <c r="X151" s="62">
        <f t="shared" si="47"/>
        <v>7225</v>
      </c>
      <c r="Y151" s="62">
        <f t="shared" si="47"/>
        <v>7920</v>
      </c>
      <c r="Z151" s="62">
        <f t="shared" si="47"/>
        <v>13700</v>
      </c>
      <c r="AA151" s="62">
        <f t="shared" si="47"/>
        <v>13425</v>
      </c>
      <c r="AB151" s="62">
        <f t="shared" si="47"/>
        <v>12975</v>
      </c>
      <c r="AC151" s="62">
        <f t="shared" si="47"/>
        <v>11694</v>
      </c>
      <c r="AD151" s="62">
        <f t="shared" si="47"/>
        <v>11397</v>
      </c>
      <c r="AE151" s="62">
        <f t="shared" si="47"/>
        <v>9606</v>
      </c>
      <c r="AF151" s="62">
        <f t="shared" si="47"/>
        <v>9918</v>
      </c>
      <c r="AG151" s="62">
        <f t="shared" si="47"/>
        <v>10841</v>
      </c>
      <c r="AH151" s="62">
        <f t="shared" si="47"/>
        <v>11350</v>
      </c>
      <c r="AI151" s="62">
        <f t="shared" si="47"/>
        <v>13115</v>
      </c>
      <c r="AJ151" s="62">
        <f t="shared" si="47"/>
        <v>15325</v>
      </c>
      <c r="AK151" s="62">
        <f t="shared" si="47"/>
        <v>16079</v>
      </c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  <c r="DR151" s="2"/>
      <c r="DS151" s="2"/>
      <c r="DT151" s="2"/>
      <c r="DU151" s="2"/>
      <c r="DV151" s="2"/>
      <c r="DW151" s="2"/>
      <c r="DX151" s="2"/>
      <c r="DY151" s="2"/>
      <c r="DZ151" s="2"/>
      <c r="EA151" s="2"/>
      <c r="EB151" s="2"/>
      <c r="EC151" s="2"/>
      <c r="ED151" s="2"/>
      <c r="EE151" s="2"/>
      <c r="EF151" s="2"/>
      <c r="EG151" s="2"/>
      <c r="EH151" s="2"/>
      <c r="EI151" s="2"/>
      <c r="EJ151" s="2"/>
      <c r="EK151" s="2"/>
      <c r="EL151" s="2"/>
      <c r="EM151" s="2"/>
      <c r="EN151" s="2"/>
      <c r="EO151" s="2"/>
      <c r="EP151" s="2"/>
      <c r="EQ151" s="2"/>
      <c r="ER151" s="2"/>
      <c r="ES151" s="2"/>
      <c r="ET151" s="2"/>
      <c r="EU151" s="2"/>
      <c r="EV151" s="2"/>
      <c r="EW151" s="2"/>
      <c r="EX151" s="2"/>
      <c r="EY151" s="2"/>
      <c r="EZ151" s="2"/>
      <c r="FA151" s="2"/>
    </row>
    <row r="152" spans="1:157" x14ac:dyDescent="0.25">
      <c r="A152" s="2"/>
      <c r="I152" s="44">
        <v>2</v>
      </c>
      <c r="J152" s="59">
        <f>AVERAGE(J24:J42)</f>
        <v>5.8909280152916743E-2</v>
      </c>
      <c r="L152" s="62">
        <f t="shared" ref="L152:AK152" si="48">SUM(L146:L151)</f>
        <v>407425</v>
      </c>
      <c r="M152" s="62">
        <f t="shared" si="48"/>
        <v>420730</v>
      </c>
      <c r="N152" s="62">
        <f t="shared" si="48"/>
        <v>478520</v>
      </c>
      <c r="O152" s="62">
        <f t="shared" si="48"/>
        <v>412086</v>
      </c>
      <c r="P152" s="62">
        <f t="shared" si="48"/>
        <v>424828</v>
      </c>
      <c r="Q152" s="62">
        <f t="shared" si="48"/>
        <v>420506</v>
      </c>
      <c r="R152" s="62">
        <f t="shared" si="48"/>
        <v>421877</v>
      </c>
      <c r="S152" s="62">
        <f t="shared" si="48"/>
        <v>407679</v>
      </c>
      <c r="T152" s="62">
        <f t="shared" si="48"/>
        <v>411368</v>
      </c>
      <c r="U152" s="62">
        <f t="shared" si="48"/>
        <v>433634</v>
      </c>
      <c r="V152" s="62">
        <f t="shared" si="48"/>
        <v>424341</v>
      </c>
      <c r="W152" s="62">
        <f t="shared" si="48"/>
        <v>427818</v>
      </c>
      <c r="X152" s="62">
        <f t="shared" si="48"/>
        <v>426791</v>
      </c>
      <c r="Y152" s="62">
        <f t="shared" si="48"/>
        <v>455109</v>
      </c>
      <c r="Z152" s="62">
        <f t="shared" si="48"/>
        <v>423462</v>
      </c>
      <c r="AA152" s="62">
        <f t="shared" si="48"/>
        <v>415509</v>
      </c>
      <c r="AB152" s="62">
        <f t="shared" si="48"/>
        <v>411831</v>
      </c>
      <c r="AC152" s="62">
        <f t="shared" si="48"/>
        <v>437041</v>
      </c>
      <c r="AD152" s="62">
        <f t="shared" si="48"/>
        <v>469082</v>
      </c>
      <c r="AE152" s="62">
        <f t="shared" si="48"/>
        <v>410155</v>
      </c>
      <c r="AF152" s="62">
        <f t="shared" si="48"/>
        <v>423770</v>
      </c>
      <c r="AG152" s="62">
        <f t="shared" si="48"/>
        <v>424192</v>
      </c>
      <c r="AH152" s="62">
        <f t="shared" si="48"/>
        <v>480018</v>
      </c>
      <c r="AI152" s="62">
        <f t="shared" si="48"/>
        <v>472849</v>
      </c>
      <c r="AJ152" s="62">
        <f t="shared" si="48"/>
        <v>528835</v>
      </c>
      <c r="AK152" s="62">
        <f t="shared" si="48"/>
        <v>686897</v>
      </c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  <c r="EA152" s="2"/>
      <c r="EB152" s="2"/>
      <c r="EC152" s="2"/>
      <c r="ED152" s="2"/>
      <c r="EE152" s="2"/>
      <c r="EF152" s="2"/>
      <c r="EG152" s="2"/>
      <c r="EH152" s="2"/>
      <c r="EI152" s="2"/>
      <c r="EJ152" s="2"/>
      <c r="EK152" s="2"/>
      <c r="EL152" s="2"/>
      <c r="EM152" s="2"/>
      <c r="EN152" s="2"/>
      <c r="EO152" s="2"/>
      <c r="EP152" s="2"/>
      <c r="EQ152" s="2"/>
      <c r="ER152" s="2"/>
      <c r="ES152" s="2"/>
      <c r="ET152" s="2"/>
      <c r="EU152" s="2"/>
      <c r="EV152" s="2"/>
      <c r="EW152" s="2"/>
      <c r="EX152" s="2"/>
      <c r="EY152" s="2"/>
      <c r="EZ152" s="2"/>
      <c r="FA152" s="2"/>
    </row>
    <row r="153" spans="1:157" x14ac:dyDescent="0.25">
      <c r="A153" s="2"/>
      <c r="I153" s="44">
        <v>3</v>
      </c>
      <c r="J153" s="59">
        <f>AVERAGE(J42:J54)</f>
        <v>0.14875347316420998</v>
      </c>
      <c r="L153" s="59">
        <f t="shared" ref="L153:AK153" si="49">+L117/L152</f>
        <v>4.6486788979566791</v>
      </c>
      <c r="M153" s="59">
        <f t="shared" si="49"/>
        <v>4.6513749910869207</v>
      </c>
      <c r="N153" s="59">
        <f t="shared" si="49"/>
        <v>4.4357017470534146</v>
      </c>
      <c r="O153" s="59">
        <f t="shared" si="49"/>
        <v>4.6229136636527324</v>
      </c>
      <c r="P153" s="59">
        <f t="shared" si="49"/>
        <v>4.6080696187633583</v>
      </c>
      <c r="Q153" s="59">
        <f t="shared" si="49"/>
        <v>4.7354615629741312</v>
      </c>
      <c r="R153" s="59">
        <f t="shared" si="49"/>
        <v>4.6480585573520248</v>
      </c>
      <c r="S153" s="59">
        <f t="shared" si="49"/>
        <v>4.6544364561333795</v>
      </c>
      <c r="T153" s="59">
        <f t="shared" si="49"/>
        <v>4.643394722000739</v>
      </c>
      <c r="U153" s="59">
        <f t="shared" si="49"/>
        <v>4.6103211464045719</v>
      </c>
      <c r="V153" s="59">
        <f t="shared" si="49"/>
        <v>4.5082940371069498</v>
      </c>
      <c r="W153" s="59">
        <f t="shared" si="49"/>
        <v>4.4148703420613442</v>
      </c>
      <c r="X153" s="59">
        <f t="shared" si="49"/>
        <v>4.3575379986925684</v>
      </c>
      <c r="Y153" s="59">
        <f t="shared" si="49"/>
        <v>4.3403536295700587</v>
      </c>
      <c r="Z153" s="59">
        <f t="shared" si="49"/>
        <v>4.5945657461590415</v>
      </c>
      <c r="AA153" s="59">
        <f t="shared" si="49"/>
        <v>4.4957028608285263</v>
      </c>
      <c r="AB153" s="59">
        <f t="shared" si="49"/>
        <v>4.5007806600280214</v>
      </c>
      <c r="AC153" s="59">
        <f t="shared" si="49"/>
        <v>4.3817056065678051</v>
      </c>
      <c r="AD153" s="59">
        <f t="shared" si="49"/>
        <v>4.4084445789861899</v>
      </c>
      <c r="AE153" s="59">
        <f t="shared" si="49"/>
        <v>4.3698284794772704</v>
      </c>
      <c r="AF153" s="59">
        <f t="shared" si="49"/>
        <v>4.3126696085140521</v>
      </c>
      <c r="AG153" s="59">
        <f t="shared" si="49"/>
        <v>4.3882581472540734</v>
      </c>
      <c r="AH153" s="59">
        <f t="shared" si="49"/>
        <v>4.2874079722010423</v>
      </c>
      <c r="AI153" s="59">
        <f t="shared" si="49"/>
        <v>4.2451120759481356</v>
      </c>
      <c r="AJ153" s="59">
        <f t="shared" si="49"/>
        <v>4.1523783410704658</v>
      </c>
      <c r="AK153" s="59">
        <f t="shared" si="49"/>
        <v>3.7369882238530669</v>
      </c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  <c r="DT153" s="2"/>
      <c r="DU153" s="2"/>
      <c r="DV153" s="2"/>
      <c r="DW153" s="2"/>
      <c r="DX153" s="2"/>
      <c r="DY153" s="2"/>
      <c r="DZ153" s="2"/>
      <c r="EA153" s="2"/>
      <c r="EB153" s="2"/>
      <c r="EC153" s="2"/>
      <c r="ED153" s="2"/>
      <c r="EE153" s="2"/>
      <c r="EF153" s="2"/>
      <c r="EG153" s="2"/>
      <c r="EH153" s="2"/>
      <c r="EI153" s="2"/>
      <c r="EJ153" s="2"/>
      <c r="EK153" s="2"/>
      <c r="EL153" s="2"/>
      <c r="EM153" s="2"/>
      <c r="EN153" s="2"/>
      <c r="EO153" s="2"/>
      <c r="EP153" s="2"/>
      <c r="EQ153" s="2"/>
      <c r="ER153" s="2"/>
      <c r="ES153" s="2"/>
      <c r="ET153" s="2"/>
      <c r="EU153" s="2"/>
      <c r="EV153" s="2"/>
      <c r="EW153" s="2"/>
      <c r="EX153" s="2"/>
      <c r="EY153" s="2"/>
      <c r="EZ153" s="2"/>
      <c r="FA153" s="2"/>
    </row>
    <row r="154" spans="1:157" x14ac:dyDescent="0.25">
      <c r="A154" s="2"/>
      <c r="I154" s="44">
        <v>5</v>
      </c>
      <c r="J154" s="59">
        <f>AVERAGE(J54:J90)</f>
        <v>0.15332635113885609</v>
      </c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  <c r="DT154" s="2"/>
      <c r="DU154" s="2"/>
      <c r="DV154" s="2"/>
      <c r="DW154" s="2"/>
      <c r="DX154" s="2"/>
      <c r="DY154" s="2"/>
      <c r="DZ154" s="2"/>
      <c r="EA154" s="2"/>
      <c r="EB154" s="2"/>
      <c r="EC154" s="2"/>
      <c r="ED154" s="2"/>
      <c r="EE154" s="2"/>
      <c r="EF154" s="2"/>
      <c r="EG154" s="2"/>
      <c r="EH154" s="2"/>
      <c r="EI154" s="2"/>
      <c r="EJ154" s="2"/>
      <c r="EK154" s="2"/>
      <c r="EL154" s="2"/>
      <c r="EM154" s="2"/>
      <c r="EN154" s="2"/>
      <c r="EO154" s="2"/>
      <c r="EP154" s="2"/>
      <c r="EQ154" s="2"/>
      <c r="ER154" s="2"/>
      <c r="ES154" s="2"/>
      <c r="ET154" s="2"/>
      <c r="EU154" s="2"/>
      <c r="EV154" s="2"/>
      <c r="EW154" s="2"/>
      <c r="EX154" s="2"/>
      <c r="EY154" s="2"/>
      <c r="EZ154" s="2"/>
      <c r="FA154" s="2"/>
    </row>
    <row r="155" spans="1:157" x14ac:dyDescent="0.25">
      <c r="A155" s="2"/>
      <c r="I155" s="44">
        <v>10</v>
      </c>
      <c r="J155" s="59">
        <f>AVERAGE(J90:J104)</f>
        <v>0.23095500268632738</v>
      </c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  <c r="DR155" s="2"/>
      <c r="DS155" s="2"/>
      <c r="DT155" s="2"/>
      <c r="DU155" s="2"/>
      <c r="DV155" s="2"/>
      <c r="DW155" s="2"/>
      <c r="DX155" s="2"/>
      <c r="DY155" s="2"/>
      <c r="DZ155" s="2"/>
      <c r="EA155" s="2"/>
      <c r="EB155" s="2"/>
      <c r="EC155" s="2"/>
      <c r="ED155" s="2"/>
      <c r="EE155" s="2"/>
      <c r="EF155" s="2"/>
      <c r="EG155" s="2"/>
      <c r="EH155" s="2"/>
      <c r="EI155" s="2"/>
      <c r="EJ155" s="2"/>
      <c r="EK155" s="2"/>
      <c r="EL155" s="2"/>
      <c r="EM155" s="2"/>
      <c r="EN155" s="2"/>
      <c r="EO155" s="2"/>
      <c r="EP155" s="2"/>
      <c r="EQ155" s="2"/>
      <c r="ER155" s="2"/>
      <c r="ES155" s="2"/>
      <c r="ET155" s="2"/>
      <c r="EU155" s="2"/>
      <c r="EV155" s="2"/>
      <c r="EW155" s="2"/>
      <c r="EX155" s="2"/>
      <c r="EY155" s="2"/>
      <c r="EZ155" s="2"/>
      <c r="FA155" s="2"/>
    </row>
    <row r="156" spans="1:157" x14ac:dyDescent="0.25">
      <c r="A156" s="2"/>
      <c r="I156" s="44">
        <v>20</v>
      </c>
      <c r="J156" s="59">
        <f>AVERAGE(J104:J110)</f>
        <v>0.30271518546297921</v>
      </c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  <c r="EA156" s="2"/>
      <c r="EB156" s="2"/>
      <c r="EC156" s="2"/>
      <c r="ED156" s="2"/>
      <c r="EE156" s="2"/>
      <c r="EF156" s="2"/>
      <c r="EG156" s="2"/>
      <c r="EH156" s="2"/>
      <c r="EI156" s="2"/>
      <c r="EJ156" s="2"/>
      <c r="EK156" s="2"/>
      <c r="EL156" s="2"/>
      <c r="EM156" s="2"/>
      <c r="EN156" s="2"/>
      <c r="EO156" s="2"/>
      <c r="EP156" s="2"/>
      <c r="EQ156" s="2"/>
      <c r="ER156" s="2"/>
      <c r="ES156" s="2"/>
      <c r="ET156" s="2"/>
      <c r="EU156" s="2"/>
      <c r="EV156" s="2"/>
      <c r="EW156" s="2"/>
      <c r="EX156" s="2"/>
      <c r="EY156" s="2"/>
      <c r="EZ156" s="2"/>
      <c r="FA156" s="2"/>
    </row>
    <row r="160" spans="1:157" x14ac:dyDescent="0.25">
      <c r="B160" s="36">
        <f t="shared" ref="B160:J161" si="50">+B43</f>
        <v>1440</v>
      </c>
      <c r="C160" s="37" t="str">
        <f t="shared" si="50"/>
        <v>Block Buster Cashword</v>
      </c>
      <c r="D160" s="38">
        <f t="shared" si="50"/>
        <v>43259</v>
      </c>
      <c r="E160" s="39">
        <f t="shared" si="50"/>
        <v>16</v>
      </c>
      <c r="F160" s="40">
        <f t="shared" si="50"/>
        <v>0.55079999999999996</v>
      </c>
      <c r="G160" s="41">
        <f t="shared" si="50"/>
        <v>1363524</v>
      </c>
      <c r="H160" s="41">
        <f t="shared" si="50"/>
        <v>276750</v>
      </c>
      <c r="I160" s="42">
        <f t="shared" si="50"/>
        <v>0.99266158315177933</v>
      </c>
      <c r="J160" s="43">
        <f t="shared" si="50"/>
        <v>0.16323508290378694</v>
      </c>
      <c r="K160" s="39">
        <f t="shared" ref="K160:K166" si="51">IF(E160&lt;12," ",J160/$L$160*100)</f>
        <v>97.136679966889261</v>
      </c>
      <c r="L160" s="66">
        <f>AVERAGE(J160:J166)</f>
        <v>0.16804680061067404</v>
      </c>
    </row>
    <row r="161" spans="1:157" x14ac:dyDescent="0.25">
      <c r="B161" s="36">
        <f t="shared" si="50"/>
        <v>1466</v>
      </c>
      <c r="C161" s="37" t="str">
        <f t="shared" si="50"/>
        <v>Bonus Cashword</v>
      </c>
      <c r="D161" s="38">
        <f t="shared" si="50"/>
        <v>43350</v>
      </c>
      <c r="E161" s="39">
        <f t="shared" si="50"/>
        <v>16.285714285714285</v>
      </c>
      <c r="F161" s="40">
        <f t="shared" si="50"/>
        <v>0.55079999999999996</v>
      </c>
      <c r="G161" s="41">
        <f t="shared" si="50"/>
        <v>1252353</v>
      </c>
      <c r="H161" s="41">
        <f t="shared" si="50"/>
        <v>0</v>
      </c>
      <c r="I161" s="42">
        <f t="shared" si="50"/>
        <v>0.75789941902687008</v>
      </c>
      <c r="J161" s="43">
        <f t="shared" si="50"/>
        <v>0.14126278665241052</v>
      </c>
      <c r="K161" s="39">
        <f t="shared" si="51"/>
        <v>84.061574596522107</v>
      </c>
      <c r="L161" s="66"/>
    </row>
    <row r="162" spans="1:157" ht="13.5" customHeight="1" x14ac:dyDescent="0.25">
      <c r="B162" s="36">
        <f t="shared" ref="B162:J162" si="52">+B48</f>
        <v>1416</v>
      </c>
      <c r="C162" s="37" t="str">
        <f t="shared" si="52"/>
        <v>Money Bag Cashword</v>
      </c>
      <c r="D162" s="38">
        <f t="shared" si="52"/>
        <v>43105</v>
      </c>
      <c r="E162" s="39">
        <f t="shared" si="52"/>
        <v>17</v>
      </c>
      <c r="F162" s="40">
        <f t="shared" si="52"/>
        <v>0.55079999999999996</v>
      </c>
      <c r="G162" s="41">
        <f t="shared" si="52"/>
        <v>6927</v>
      </c>
      <c r="H162" s="41">
        <f t="shared" si="52"/>
        <v>1618503</v>
      </c>
      <c r="I162" s="42">
        <f t="shared" si="52"/>
        <v>0.98367828612926667</v>
      </c>
      <c r="J162" s="43">
        <f t="shared" si="52"/>
        <v>0.17205887046582513</v>
      </c>
      <c r="K162" s="39">
        <f t="shared" si="51"/>
        <v>102.38747172845389</v>
      </c>
      <c r="L162" s="2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44"/>
      <c r="AD162" s="44"/>
      <c r="AE162" s="44"/>
      <c r="AF162" s="44"/>
      <c r="AG162" s="44"/>
      <c r="AH162" s="44"/>
      <c r="AI162" s="44"/>
      <c r="AJ162" s="44"/>
      <c r="AK162" s="44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  <c r="DR162" s="2"/>
      <c r="DS162" s="2"/>
      <c r="DT162" s="2"/>
      <c r="DU162" s="2"/>
      <c r="DV162" s="2"/>
      <c r="DW162" s="2"/>
      <c r="DX162" s="2"/>
      <c r="DY162" s="2"/>
      <c r="DZ162" s="2"/>
      <c r="EA162" s="2"/>
      <c r="EB162" s="2"/>
      <c r="EC162" s="2"/>
      <c r="ED162" s="2"/>
      <c r="EE162" s="2"/>
      <c r="EF162" s="2"/>
      <c r="EG162" s="2"/>
      <c r="EH162" s="2"/>
      <c r="EI162" s="2"/>
      <c r="EJ162" s="2"/>
      <c r="EK162" s="2"/>
      <c r="EL162" s="2"/>
      <c r="EM162" s="2"/>
      <c r="EN162" s="2"/>
      <c r="EO162" s="2"/>
      <c r="EP162" s="2"/>
      <c r="EQ162" s="2"/>
      <c r="ER162" s="2"/>
      <c r="ES162" s="2"/>
      <c r="ET162" s="2"/>
      <c r="EU162" s="2"/>
      <c r="EV162" s="2"/>
      <c r="EW162" s="2"/>
      <c r="EX162" s="2"/>
      <c r="EY162" s="2"/>
      <c r="EZ162" s="2"/>
      <c r="FA162" s="2"/>
    </row>
    <row r="163" spans="1:157" ht="13.5" customHeight="1" x14ac:dyDescent="0.25">
      <c r="B163" s="36">
        <f t="shared" ref="B163:J166" si="53">+B50</f>
        <v>1488</v>
      </c>
      <c r="C163" s="37" t="str">
        <f t="shared" si="53"/>
        <v>Oh What Fun Cashword</v>
      </c>
      <c r="D163" s="38">
        <f t="shared" si="53"/>
        <v>43399</v>
      </c>
      <c r="E163" s="39">
        <f t="shared" si="53"/>
        <v>9.2857142857142865</v>
      </c>
      <c r="F163" s="40">
        <f t="shared" si="53"/>
        <v>0.55079999999999996</v>
      </c>
      <c r="G163" s="41">
        <f t="shared" si="53"/>
        <v>832452</v>
      </c>
      <c r="H163" s="41">
        <f t="shared" si="53"/>
        <v>0</v>
      </c>
      <c r="I163" s="42">
        <f t="shared" si="53"/>
        <v>0.50378358750907781</v>
      </c>
      <c r="J163" s="43" t="str">
        <f t="shared" si="53"/>
        <v xml:space="preserve"> </v>
      </c>
      <c r="K163" s="39" t="str">
        <f t="shared" si="51"/>
        <v xml:space="preserve"> </v>
      </c>
      <c r="L163" s="2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  <c r="DN163" s="2"/>
      <c r="DO163" s="2"/>
      <c r="DP163" s="2"/>
      <c r="DQ163" s="2"/>
      <c r="DR163" s="2"/>
      <c r="DS163" s="2"/>
      <c r="DT163" s="2"/>
      <c r="DU163" s="2"/>
      <c r="DV163" s="2"/>
      <c r="DW163" s="2"/>
      <c r="DX163" s="2"/>
      <c r="DY163" s="2"/>
      <c r="DZ163" s="2"/>
      <c r="EA163" s="2"/>
      <c r="EB163" s="2"/>
      <c r="EC163" s="2"/>
      <c r="ED163" s="2"/>
      <c r="EE163" s="2"/>
      <c r="EF163" s="2"/>
      <c r="EG163" s="2"/>
      <c r="EH163" s="2"/>
      <c r="EI163" s="2"/>
      <c r="EJ163" s="2"/>
      <c r="EK163" s="2"/>
      <c r="EL163" s="2"/>
      <c r="EM163" s="2"/>
      <c r="EN163" s="2"/>
      <c r="EO163" s="2"/>
      <c r="EP163" s="2"/>
      <c r="EQ163" s="2"/>
      <c r="ER163" s="2"/>
      <c r="ES163" s="2"/>
      <c r="ET163" s="2"/>
      <c r="EU163" s="2"/>
      <c r="EV163" s="2"/>
      <c r="EW163" s="2"/>
      <c r="EX163" s="2"/>
      <c r="EY163" s="2"/>
      <c r="EZ163" s="2"/>
      <c r="FA163" s="2"/>
    </row>
    <row r="164" spans="1:157" ht="13.5" customHeight="1" x14ac:dyDescent="0.25">
      <c r="B164" s="36">
        <f t="shared" si="53"/>
        <v>1439</v>
      </c>
      <c r="C164" s="37" t="str">
        <f t="shared" si="53"/>
        <v>Peng-Win Cashword</v>
      </c>
      <c r="D164" s="38">
        <f t="shared" si="53"/>
        <v>43028</v>
      </c>
      <c r="E164" s="39">
        <f t="shared" si="53"/>
        <v>15</v>
      </c>
      <c r="F164" s="40">
        <f t="shared" si="53"/>
        <v>0.55079999999999996</v>
      </c>
      <c r="G164" s="41">
        <f t="shared" si="53"/>
        <v>0</v>
      </c>
      <c r="H164" s="41">
        <f t="shared" si="53"/>
        <v>1648677</v>
      </c>
      <c r="I164" s="42">
        <f t="shared" si="53"/>
        <v>0.99774691358024703</v>
      </c>
      <c r="J164" s="43">
        <f t="shared" si="53"/>
        <v>0.19341437530919361</v>
      </c>
      <c r="K164" s="39">
        <f t="shared" si="51"/>
        <v>115.09554160289575</v>
      </c>
      <c r="L164" s="66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4"/>
      <c r="AD164" s="44"/>
      <c r="AE164" s="44"/>
      <c r="AF164" s="44"/>
      <c r="AG164" s="44"/>
      <c r="AH164" s="44"/>
      <c r="AI164" s="44"/>
      <c r="AJ164" s="44"/>
      <c r="AK164" s="44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/>
      <c r="DO164" s="2"/>
      <c r="DP164" s="2"/>
      <c r="DQ164" s="2"/>
      <c r="DR164" s="2"/>
      <c r="DS164" s="2"/>
      <c r="DT164" s="2"/>
      <c r="DU164" s="2"/>
      <c r="DV164" s="2"/>
      <c r="DW164" s="2"/>
      <c r="DX164" s="2"/>
      <c r="DY164" s="2"/>
      <c r="DZ164" s="2"/>
      <c r="EA164" s="2"/>
      <c r="EB164" s="2"/>
      <c r="EC164" s="2"/>
      <c r="ED164" s="2"/>
      <c r="EE164" s="2"/>
      <c r="EF164" s="2"/>
      <c r="EG164" s="2"/>
      <c r="EH164" s="2"/>
      <c r="EI164" s="2"/>
      <c r="EJ164" s="2"/>
      <c r="EK164" s="2"/>
      <c r="EL164" s="2"/>
      <c r="EM164" s="2"/>
      <c r="EN164" s="2"/>
      <c r="EO164" s="2"/>
      <c r="EP164" s="2"/>
      <c r="EQ164" s="2"/>
      <c r="ER164" s="2"/>
      <c r="ES164" s="2"/>
      <c r="ET164" s="2"/>
      <c r="EU164" s="2"/>
      <c r="EV164" s="2"/>
      <c r="EW164" s="2"/>
      <c r="EX164" s="2"/>
      <c r="EY164" s="2"/>
      <c r="EZ164" s="2"/>
      <c r="FA164" s="2"/>
    </row>
    <row r="165" spans="1:157" ht="13.5" customHeight="1" x14ac:dyDescent="0.25">
      <c r="B165" s="36">
        <f t="shared" si="53"/>
        <v>1417</v>
      </c>
      <c r="C165" s="37" t="str">
        <f t="shared" si="53"/>
        <v>Tripling Cashword</v>
      </c>
      <c r="D165" s="38">
        <f t="shared" si="53"/>
        <v>43161</v>
      </c>
      <c r="E165" s="39">
        <f t="shared" si="53"/>
        <v>14</v>
      </c>
      <c r="F165" s="40">
        <f t="shared" si="53"/>
        <v>0.54427499999999995</v>
      </c>
      <c r="G165" s="41">
        <f t="shared" si="53"/>
        <v>61023</v>
      </c>
      <c r="H165" s="41">
        <f t="shared" si="53"/>
        <v>1561788</v>
      </c>
      <c r="I165" s="42">
        <f t="shared" si="53"/>
        <v>0.99386707087409876</v>
      </c>
      <c r="J165" s="43">
        <f t="shared" si="53"/>
        <v>0.17297887110416035</v>
      </c>
      <c r="K165" s="39">
        <f t="shared" si="51"/>
        <v>102.93493864540319</v>
      </c>
      <c r="L165" s="66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  <c r="DN165" s="2"/>
      <c r="DO165" s="2"/>
      <c r="DP165" s="2"/>
      <c r="DQ165" s="2"/>
      <c r="DR165" s="2"/>
      <c r="DS165" s="2"/>
      <c r="DT165" s="2"/>
      <c r="DU165" s="2"/>
      <c r="DV165" s="2"/>
      <c r="DW165" s="2"/>
      <c r="DX165" s="2"/>
      <c r="DY165" s="2"/>
      <c r="DZ165" s="2"/>
      <c r="EA165" s="2"/>
      <c r="EB165" s="2"/>
      <c r="EC165" s="2"/>
      <c r="ED165" s="2"/>
      <c r="EE165" s="2"/>
      <c r="EF165" s="2"/>
      <c r="EG165" s="2"/>
      <c r="EH165" s="2"/>
      <c r="EI165" s="2"/>
      <c r="EJ165" s="2"/>
      <c r="EK165" s="2"/>
      <c r="EL165" s="2"/>
      <c r="EM165" s="2"/>
      <c r="EN165" s="2"/>
      <c r="EO165" s="2"/>
      <c r="EP165" s="2"/>
      <c r="EQ165" s="2"/>
      <c r="ER165" s="2"/>
      <c r="ES165" s="2"/>
      <c r="ET165" s="2"/>
      <c r="EU165" s="2"/>
      <c r="EV165" s="2"/>
      <c r="EW165" s="2"/>
      <c r="EX165" s="2"/>
      <c r="EY165" s="2"/>
      <c r="EZ165" s="2"/>
      <c r="FA165" s="2"/>
    </row>
    <row r="166" spans="1:157" ht="13.5" customHeight="1" x14ac:dyDescent="0.25">
      <c r="B166" s="36">
        <f t="shared" si="53"/>
        <v>1379</v>
      </c>
      <c r="C166" s="37" t="str">
        <f t="shared" si="53"/>
        <v>Vermont Cashword</v>
      </c>
      <c r="D166" s="38">
        <f t="shared" si="53"/>
        <v>42951</v>
      </c>
      <c r="E166" s="39">
        <f t="shared" si="53"/>
        <v>19</v>
      </c>
      <c r="F166" s="40">
        <f t="shared" si="53"/>
        <v>0.54869999999999997</v>
      </c>
      <c r="G166" s="41">
        <f t="shared" si="53"/>
        <v>0</v>
      </c>
      <c r="H166" s="41">
        <f t="shared" si="53"/>
        <v>1643178</v>
      </c>
      <c r="I166" s="42">
        <f t="shared" si="53"/>
        <v>0.99822489520685254</v>
      </c>
      <c r="J166" s="43">
        <f t="shared" si="53"/>
        <v>0.16533081722866763</v>
      </c>
      <c r="K166" s="39">
        <f t="shared" si="51"/>
        <v>98.3837934598358</v>
      </c>
      <c r="L166" s="66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/>
      <c r="AD166" s="44"/>
      <c r="AE166" s="44"/>
      <c r="AF166" s="44"/>
      <c r="AG166" s="44"/>
      <c r="AH166" s="44"/>
      <c r="AI166" s="44"/>
      <c r="AJ166" s="44"/>
      <c r="AK166" s="44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/>
      <c r="DO166" s="2"/>
      <c r="DP166" s="2"/>
      <c r="DQ166" s="2"/>
      <c r="DR166" s="2"/>
      <c r="DS166" s="2"/>
      <c r="DT166" s="2"/>
      <c r="DU166" s="2"/>
      <c r="DV166" s="2"/>
      <c r="DW166" s="2"/>
      <c r="DX166" s="2"/>
      <c r="DY166" s="2"/>
      <c r="DZ166" s="2"/>
      <c r="EA166" s="2"/>
      <c r="EB166" s="2"/>
      <c r="EC166" s="2"/>
      <c r="ED166" s="2"/>
      <c r="EE166" s="2"/>
      <c r="EF166" s="2"/>
      <c r="EG166" s="2"/>
      <c r="EH166" s="2"/>
      <c r="EI166" s="2"/>
      <c r="EJ166" s="2"/>
      <c r="EK166" s="2"/>
      <c r="EL166" s="2"/>
      <c r="EM166" s="2"/>
      <c r="EN166" s="2"/>
      <c r="EO166" s="2"/>
      <c r="EP166" s="2"/>
      <c r="EQ166" s="2"/>
      <c r="ER166" s="2"/>
      <c r="ES166" s="2"/>
      <c r="ET166" s="2"/>
      <c r="EU166" s="2"/>
      <c r="EV166" s="2"/>
      <c r="EW166" s="2"/>
      <c r="EX166" s="2"/>
      <c r="EY166" s="2"/>
      <c r="EZ166" s="2"/>
      <c r="FA166" s="2"/>
    </row>
    <row r="167" spans="1:157" ht="13.5" customHeight="1" x14ac:dyDescent="0.25">
      <c r="L167" s="2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  <c r="DN167" s="2"/>
      <c r="DO167" s="2"/>
      <c r="DP167" s="2"/>
      <c r="DQ167" s="2"/>
      <c r="DR167" s="2"/>
      <c r="DS167" s="2"/>
      <c r="DT167" s="2"/>
      <c r="DU167" s="2"/>
      <c r="DV167" s="2"/>
      <c r="DW167" s="2"/>
      <c r="DX167" s="2"/>
      <c r="DY167" s="2"/>
      <c r="DZ167" s="2"/>
      <c r="EA167" s="2"/>
      <c r="EB167" s="2"/>
      <c r="EC167" s="2"/>
      <c r="ED167" s="2"/>
      <c r="EE167" s="2"/>
      <c r="EF167" s="2"/>
      <c r="EG167" s="2"/>
      <c r="EH167" s="2"/>
      <c r="EI167" s="2"/>
      <c r="EJ167" s="2"/>
      <c r="EK167" s="2"/>
      <c r="EL167" s="2"/>
      <c r="EM167" s="2"/>
      <c r="EN167" s="2"/>
      <c r="EO167" s="2"/>
      <c r="EP167" s="2"/>
      <c r="EQ167" s="2"/>
      <c r="ER167" s="2"/>
      <c r="ES167" s="2"/>
      <c r="ET167" s="2"/>
      <c r="EU167" s="2"/>
      <c r="EV167" s="2"/>
      <c r="EW167" s="2"/>
      <c r="EX167" s="2"/>
      <c r="EY167" s="2"/>
      <c r="EZ167" s="2"/>
      <c r="FA167" s="2"/>
    </row>
    <row r="168" spans="1:157" ht="13.5" customHeight="1" x14ac:dyDescent="0.25">
      <c r="B168" s="36">
        <f t="shared" ref="B168:J170" si="54">+B45</f>
        <v>1419</v>
      </c>
      <c r="C168" s="37" t="str">
        <f t="shared" si="54"/>
        <v>Cashingo</v>
      </c>
      <c r="D168" s="38">
        <f t="shared" si="54"/>
        <v>43133</v>
      </c>
      <c r="E168" s="39">
        <f t="shared" si="54"/>
        <v>20</v>
      </c>
      <c r="F168" s="40">
        <f t="shared" si="54"/>
        <v>0.48959999999999998</v>
      </c>
      <c r="G168" s="41">
        <f t="shared" si="54"/>
        <v>43269</v>
      </c>
      <c r="H168" s="41">
        <f t="shared" si="54"/>
        <v>1419495</v>
      </c>
      <c r="I168" s="42">
        <f t="shared" si="54"/>
        <v>0.99589052287581703</v>
      </c>
      <c r="J168" s="43">
        <f t="shared" si="54"/>
        <v>0.14256259674768204</v>
      </c>
      <c r="K168" s="39">
        <f>IF(E168&lt;12," ",J168/$L$168*100)</f>
        <v>129.40611246176391</v>
      </c>
      <c r="L168" s="66">
        <f>AVERAGE(J168:J171)</f>
        <v>0.11016681827128183</v>
      </c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  <c r="AD168" s="44"/>
      <c r="AE168" s="44"/>
      <c r="AF168" s="44"/>
      <c r="AG168" s="44"/>
      <c r="AH168" s="44"/>
      <c r="AI168" s="44"/>
      <c r="AJ168" s="44"/>
      <c r="AK168" s="44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2"/>
      <c r="DH168" s="2"/>
      <c r="DI168" s="2"/>
      <c r="DJ168" s="2"/>
      <c r="DK168" s="2"/>
      <c r="DL168" s="2"/>
      <c r="DM168" s="2"/>
      <c r="DN168" s="2"/>
      <c r="DO168" s="2"/>
      <c r="DP168" s="2"/>
      <c r="DQ168" s="2"/>
      <c r="DR168" s="2"/>
      <c r="DS168" s="2"/>
      <c r="DT168" s="2"/>
      <c r="DU168" s="2"/>
      <c r="DV168" s="2"/>
      <c r="DW168" s="2"/>
      <c r="DX168" s="2"/>
      <c r="DY168" s="2"/>
      <c r="DZ168" s="2"/>
      <c r="EA168" s="2"/>
      <c r="EB168" s="2"/>
      <c r="EC168" s="2"/>
      <c r="ED168" s="2"/>
      <c r="EE168" s="2"/>
      <c r="EF168" s="2"/>
      <c r="EG168" s="2"/>
      <c r="EH168" s="2"/>
      <c r="EI168" s="2"/>
      <c r="EJ168" s="2"/>
      <c r="EK168" s="2"/>
      <c r="EL168" s="2"/>
      <c r="EM168" s="2"/>
      <c r="EN168" s="2"/>
      <c r="EO168" s="2"/>
      <c r="EP168" s="2"/>
      <c r="EQ168" s="2"/>
      <c r="ER168" s="2"/>
      <c r="ES168" s="2"/>
      <c r="ET168" s="2"/>
      <c r="EU168" s="2"/>
      <c r="EV168" s="2"/>
      <c r="EW168" s="2"/>
      <c r="EX168" s="2"/>
      <c r="EY168" s="2"/>
      <c r="EZ168" s="2"/>
      <c r="FA168" s="2"/>
    </row>
    <row r="169" spans="1:157" ht="13.5" customHeight="1" x14ac:dyDescent="0.25">
      <c r="B169" s="36">
        <f t="shared" si="54"/>
        <v>1399</v>
      </c>
      <c r="C169" s="37" t="str">
        <f t="shared" si="54"/>
        <v>Crown Jewels</v>
      </c>
      <c r="D169" s="38">
        <f t="shared" si="54"/>
        <v>42951</v>
      </c>
      <c r="E169" s="39">
        <f t="shared" si="54"/>
        <v>34</v>
      </c>
      <c r="F169" s="40">
        <f t="shared" si="54"/>
        <v>0.48854999999999998</v>
      </c>
      <c r="G169" s="41">
        <f t="shared" si="54"/>
        <v>450</v>
      </c>
      <c r="H169" s="41">
        <f t="shared" si="54"/>
        <v>1378104</v>
      </c>
      <c r="I169" s="42">
        <f t="shared" si="54"/>
        <v>0.94057517142564728</v>
      </c>
      <c r="J169" s="43">
        <f t="shared" si="54"/>
        <v>9.6197516875987432E-2</v>
      </c>
      <c r="K169" s="39">
        <f>IF(E169&lt;12," ",J169/$L$168*100)</f>
        <v>87.319864897163953</v>
      </c>
      <c r="L169" s="2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  <c r="AD169" s="44"/>
      <c r="AE169" s="44"/>
      <c r="AF169" s="44"/>
      <c r="AG169" s="44"/>
      <c r="AH169" s="44"/>
      <c r="AI169" s="44"/>
      <c r="AJ169" s="44"/>
      <c r="AK169" s="44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  <c r="DN169" s="2"/>
      <c r="DO169" s="2"/>
      <c r="DP169" s="2"/>
      <c r="DQ169" s="2"/>
      <c r="DR169" s="2"/>
      <c r="DS169" s="2"/>
      <c r="DT169" s="2"/>
      <c r="DU169" s="2"/>
      <c r="DV169" s="2"/>
      <c r="DW169" s="2"/>
      <c r="DX169" s="2"/>
      <c r="DY169" s="2"/>
      <c r="DZ169" s="2"/>
      <c r="EA169" s="2"/>
      <c r="EB169" s="2"/>
      <c r="EC169" s="2"/>
      <c r="ED169" s="2"/>
      <c r="EE169" s="2"/>
      <c r="EF169" s="2"/>
      <c r="EG169" s="2"/>
      <c r="EH169" s="2"/>
      <c r="EI169" s="2"/>
      <c r="EJ169" s="2"/>
      <c r="EK169" s="2"/>
      <c r="EL169" s="2"/>
      <c r="EM169" s="2"/>
      <c r="EN169" s="2"/>
      <c r="EO169" s="2"/>
      <c r="EP169" s="2"/>
      <c r="EQ169" s="2"/>
      <c r="ER169" s="2"/>
      <c r="ES169" s="2"/>
      <c r="ET169" s="2"/>
      <c r="EU169" s="2"/>
      <c r="EV169" s="2"/>
      <c r="EW169" s="2"/>
      <c r="EX169" s="2"/>
      <c r="EY169" s="2"/>
      <c r="EZ169" s="2"/>
      <c r="FA169" s="2"/>
    </row>
    <row r="170" spans="1:157" ht="13.5" customHeight="1" x14ac:dyDescent="0.25">
      <c r="B170" s="36">
        <f t="shared" si="54"/>
        <v>1468</v>
      </c>
      <c r="C170" s="37" t="str">
        <f t="shared" si="54"/>
        <v>Lucky Lines</v>
      </c>
      <c r="D170" s="38">
        <f t="shared" si="54"/>
        <v>43406</v>
      </c>
      <c r="E170" s="39">
        <f t="shared" si="54"/>
        <v>8.2857142857142865</v>
      </c>
      <c r="F170" s="40">
        <f t="shared" si="54"/>
        <v>0.48959999999999998</v>
      </c>
      <c r="G170" s="41">
        <f t="shared" si="54"/>
        <v>518571</v>
      </c>
      <c r="H170" s="41">
        <f t="shared" si="54"/>
        <v>0</v>
      </c>
      <c r="I170" s="42">
        <f t="shared" si="54"/>
        <v>0.35305759803921566</v>
      </c>
      <c r="J170" s="43" t="str">
        <f t="shared" si="54"/>
        <v xml:space="preserve"> </v>
      </c>
      <c r="K170" s="39" t="str">
        <f>IF(E170&lt;12," ",J170/$L$168*100)</f>
        <v xml:space="preserve"> </v>
      </c>
      <c r="L170" s="2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  <c r="AD170" s="44"/>
      <c r="AE170" s="44"/>
      <c r="AF170" s="44"/>
      <c r="AG170" s="44"/>
      <c r="AH170" s="44"/>
      <c r="AI170" s="44"/>
      <c r="AJ170" s="44"/>
      <c r="AK170" s="44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  <c r="DN170" s="2"/>
      <c r="DO170" s="2"/>
      <c r="DP170" s="2"/>
      <c r="DQ170" s="2"/>
      <c r="DR170" s="2"/>
      <c r="DS170" s="2"/>
      <c r="DT170" s="2"/>
      <c r="DU170" s="2"/>
      <c r="DV170" s="2"/>
      <c r="DW170" s="2"/>
      <c r="DX170" s="2"/>
      <c r="DY170" s="2"/>
      <c r="DZ170" s="2"/>
      <c r="EA170" s="2"/>
      <c r="EB170" s="2"/>
      <c r="EC170" s="2"/>
      <c r="ED170" s="2"/>
      <c r="EE170" s="2"/>
      <c r="EF170" s="2"/>
      <c r="EG170" s="2"/>
      <c r="EH170" s="2"/>
      <c r="EI170" s="2"/>
      <c r="EJ170" s="2"/>
      <c r="EK170" s="2"/>
      <c r="EL170" s="2"/>
      <c r="EM170" s="2"/>
      <c r="EN170" s="2"/>
      <c r="EO170" s="2"/>
      <c r="EP170" s="2"/>
      <c r="EQ170" s="2"/>
      <c r="ER170" s="2"/>
      <c r="ES170" s="2"/>
      <c r="ET170" s="2"/>
      <c r="EU170" s="2"/>
      <c r="EV170" s="2"/>
      <c r="EW170" s="2"/>
      <c r="EX170" s="2"/>
      <c r="EY170" s="2"/>
      <c r="EZ170" s="2"/>
      <c r="FA170" s="2"/>
    </row>
    <row r="171" spans="1:157" x14ac:dyDescent="0.25">
      <c r="B171" s="36">
        <f t="shared" ref="B171:I171" si="55">+B49</f>
        <v>1432</v>
      </c>
      <c r="C171" s="37" t="str">
        <f t="shared" si="55"/>
        <v>Ms. Pac-Man</v>
      </c>
      <c r="D171" s="38">
        <f t="shared" si="55"/>
        <v>43224</v>
      </c>
      <c r="E171" s="39">
        <f t="shared" si="55"/>
        <v>28</v>
      </c>
      <c r="F171" s="40">
        <f t="shared" si="55"/>
        <v>0.48959999999999998</v>
      </c>
      <c r="G171" s="41">
        <f t="shared" si="55"/>
        <v>653724</v>
      </c>
      <c r="H171" s="41">
        <f t="shared" si="55"/>
        <v>520635</v>
      </c>
      <c r="I171" s="42">
        <f t="shared" si="55"/>
        <v>0.79953635620915031</v>
      </c>
      <c r="J171" s="43">
        <f>+J49</f>
        <v>9.1740341190176031E-2</v>
      </c>
      <c r="K171" s="39">
        <f>IF(E171&lt;12," ",J171/$L$168*100)</f>
        <v>83.274022641072136</v>
      </c>
      <c r="L171" s="2"/>
    </row>
    <row r="173" spans="1:157" ht="13.5" customHeight="1" x14ac:dyDescent="0.25">
      <c r="A173" s="2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  <c r="AB173" s="44"/>
      <c r="AC173" s="44"/>
      <c r="AD173" s="44"/>
      <c r="AE173" s="44"/>
      <c r="AF173" s="44"/>
      <c r="AG173" s="44"/>
      <c r="AH173" s="44"/>
      <c r="AI173" s="44"/>
      <c r="AJ173" s="44"/>
      <c r="AK173" s="44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  <c r="DT173" s="2"/>
      <c r="DU173" s="2"/>
      <c r="DV173" s="2"/>
      <c r="DW173" s="2"/>
      <c r="DX173" s="2"/>
      <c r="DY173" s="2"/>
      <c r="DZ173" s="2"/>
      <c r="EA173" s="2"/>
      <c r="EB173" s="2"/>
      <c r="EC173" s="2"/>
      <c r="ED173" s="2"/>
      <c r="EE173" s="2"/>
      <c r="EF173" s="2"/>
      <c r="EG173" s="2"/>
      <c r="EH173" s="2"/>
      <c r="EI173" s="2"/>
      <c r="EJ173" s="2"/>
      <c r="EK173" s="2"/>
      <c r="EL173" s="2"/>
      <c r="EM173" s="2"/>
      <c r="EN173" s="2"/>
      <c r="EO173" s="2"/>
      <c r="EP173" s="2"/>
      <c r="EQ173" s="2"/>
      <c r="ER173" s="2"/>
      <c r="ES173" s="2"/>
      <c r="ET173" s="2"/>
      <c r="EU173" s="2"/>
      <c r="EV173" s="2"/>
      <c r="EW173" s="2"/>
      <c r="EX173" s="2"/>
      <c r="EY173" s="2"/>
      <c r="EZ173" s="2"/>
      <c r="FA173" s="2"/>
    </row>
    <row r="174" spans="1:157" ht="13.5" customHeight="1" x14ac:dyDescent="0.25">
      <c r="A174" s="2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44"/>
      <c r="AD174" s="44"/>
      <c r="AE174" s="44"/>
      <c r="AF174" s="44"/>
      <c r="AG174" s="44"/>
      <c r="AH174" s="44"/>
      <c r="AI174" s="44"/>
      <c r="AJ174" s="44"/>
      <c r="AK174" s="44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  <c r="EK174" s="2"/>
      <c r="EL174" s="2"/>
      <c r="EM174" s="2"/>
      <c r="EN174" s="2"/>
      <c r="EO174" s="2"/>
      <c r="EP174" s="2"/>
      <c r="EQ174" s="2"/>
      <c r="ER174" s="2"/>
      <c r="ES174" s="2"/>
      <c r="ET174" s="2"/>
      <c r="EU174" s="2"/>
      <c r="EV174" s="2"/>
      <c r="EW174" s="2"/>
      <c r="EX174" s="2"/>
      <c r="EY174" s="2"/>
      <c r="EZ174" s="2"/>
      <c r="FA174" s="2"/>
    </row>
    <row r="175" spans="1:157" ht="13.5" customHeight="1" x14ac:dyDescent="0.25">
      <c r="A175" s="2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  <c r="AB175" s="44"/>
      <c r="AC175" s="44"/>
      <c r="AD175" s="44"/>
      <c r="AE175" s="44"/>
      <c r="AF175" s="44"/>
      <c r="AG175" s="44"/>
      <c r="AH175" s="44"/>
      <c r="AI175" s="44"/>
      <c r="AJ175" s="44"/>
      <c r="AK175" s="44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  <c r="DN175" s="2"/>
      <c r="DO175" s="2"/>
      <c r="DP175" s="2"/>
      <c r="DQ175" s="2"/>
      <c r="DR175" s="2"/>
      <c r="DS175" s="2"/>
      <c r="DT175" s="2"/>
      <c r="DU175" s="2"/>
      <c r="DV175" s="2"/>
      <c r="DW175" s="2"/>
      <c r="DX175" s="2"/>
      <c r="DY175" s="2"/>
      <c r="DZ175" s="2"/>
      <c r="EA175" s="2"/>
      <c r="EB175" s="2"/>
      <c r="EC175" s="2"/>
      <c r="ED175" s="2"/>
      <c r="EE175" s="2"/>
      <c r="EF175" s="2"/>
      <c r="EG175" s="2"/>
      <c r="EH175" s="2"/>
      <c r="EI175" s="2"/>
      <c r="EJ175" s="2"/>
      <c r="EK175" s="2"/>
      <c r="EL175" s="2"/>
      <c r="EM175" s="2"/>
      <c r="EN175" s="2"/>
      <c r="EO175" s="2"/>
      <c r="EP175" s="2"/>
      <c r="EQ175" s="2"/>
      <c r="ER175" s="2"/>
      <c r="ES175" s="2"/>
      <c r="ET175" s="2"/>
      <c r="EU175" s="2"/>
      <c r="EV175" s="2"/>
      <c r="EW175" s="2"/>
      <c r="EX175" s="2"/>
      <c r="EY175" s="2"/>
      <c r="EZ175" s="2"/>
      <c r="FA175" s="2"/>
    </row>
    <row r="176" spans="1:157" x14ac:dyDescent="0.25">
      <c r="A176" s="2"/>
      <c r="L176" s="2"/>
    </row>
    <row r="177" spans="1:157" ht="13.5" customHeight="1" x14ac:dyDescent="0.25">
      <c r="A177" s="2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  <c r="AB177" s="44"/>
      <c r="AC177" s="44"/>
      <c r="AD177" s="44"/>
      <c r="AE177" s="44"/>
      <c r="AF177" s="44"/>
      <c r="AG177" s="44"/>
      <c r="AH177" s="44"/>
      <c r="AI177" s="44"/>
      <c r="AJ177" s="44"/>
      <c r="AK177" s="44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  <c r="DN177" s="2"/>
      <c r="DO177" s="2"/>
      <c r="DP177" s="2"/>
      <c r="DQ177" s="2"/>
      <c r="DR177" s="2"/>
      <c r="DS177" s="2"/>
      <c r="DT177" s="2"/>
      <c r="DU177" s="2"/>
      <c r="DV177" s="2"/>
      <c r="DW177" s="2"/>
      <c r="DX177" s="2"/>
      <c r="DY177" s="2"/>
      <c r="DZ177" s="2"/>
      <c r="EA177" s="2"/>
      <c r="EB177" s="2"/>
      <c r="EC177" s="2"/>
      <c r="ED177" s="2"/>
      <c r="EE177" s="2"/>
      <c r="EF177" s="2"/>
      <c r="EG177" s="2"/>
      <c r="EH177" s="2"/>
      <c r="EI177" s="2"/>
      <c r="EJ177" s="2"/>
      <c r="EK177" s="2"/>
      <c r="EL177" s="2"/>
      <c r="EM177" s="2"/>
      <c r="EN177" s="2"/>
      <c r="EO177" s="2"/>
      <c r="EP177" s="2"/>
      <c r="EQ177" s="2"/>
      <c r="ER177" s="2"/>
      <c r="ES177" s="2"/>
      <c r="ET177" s="2"/>
      <c r="EU177" s="2"/>
      <c r="EV177" s="2"/>
      <c r="EW177" s="2"/>
      <c r="EX177" s="2"/>
      <c r="EY177" s="2"/>
      <c r="EZ177" s="2"/>
      <c r="FA177" s="2"/>
    </row>
    <row r="178" spans="1:157" ht="13.5" customHeight="1" x14ac:dyDescent="0.25">
      <c r="A178" s="2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  <c r="AD178" s="44"/>
      <c r="AE178" s="44"/>
      <c r="AF178" s="44"/>
      <c r="AG178" s="44"/>
      <c r="AH178" s="44"/>
      <c r="AI178" s="44"/>
      <c r="AJ178" s="44"/>
      <c r="AK178" s="44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  <c r="DN178" s="2"/>
      <c r="DO178" s="2"/>
      <c r="DP178" s="2"/>
      <c r="DQ178" s="2"/>
      <c r="DR178" s="2"/>
      <c r="DS178" s="2"/>
      <c r="DT178" s="2"/>
      <c r="DU178" s="2"/>
      <c r="DV178" s="2"/>
      <c r="DW178" s="2"/>
      <c r="DX178" s="2"/>
      <c r="DY178" s="2"/>
      <c r="DZ178" s="2"/>
      <c r="EA178" s="2"/>
      <c r="EB178" s="2"/>
      <c r="EC178" s="2"/>
      <c r="ED178" s="2"/>
      <c r="EE178" s="2"/>
      <c r="EF178" s="2"/>
      <c r="EG178" s="2"/>
      <c r="EH178" s="2"/>
      <c r="EI178" s="2"/>
      <c r="EJ178" s="2"/>
      <c r="EK178" s="2"/>
      <c r="EL178" s="2"/>
      <c r="EM178" s="2"/>
      <c r="EN178" s="2"/>
      <c r="EO178" s="2"/>
      <c r="EP178" s="2"/>
      <c r="EQ178" s="2"/>
      <c r="ER178" s="2"/>
      <c r="ES178" s="2"/>
      <c r="ET178" s="2"/>
      <c r="EU178" s="2"/>
      <c r="EV178" s="2"/>
      <c r="EW178" s="2"/>
      <c r="EX178" s="2"/>
      <c r="EY178" s="2"/>
      <c r="EZ178" s="2"/>
      <c r="FA178" s="2"/>
    </row>
    <row r="179" spans="1:157" x14ac:dyDescent="0.25">
      <c r="A179" s="2"/>
    </row>
    <row r="180" spans="1:157" ht="13.5" customHeight="1" x14ac:dyDescent="0.25">
      <c r="A180" s="2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/>
      <c r="AF180" s="44"/>
      <c r="AG180" s="44"/>
      <c r="AH180" s="44"/>
      <c r="AI180" s="44"/>
      <c r="AJ180" s="44"/>
      <c r="AK180" s="44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  <c r="DN180" s="2"/>
      <c r="DO180" s="2"/>
      <c r="DP180" s="2"/>
      <c r="DQ180" s="2"/>
      <c r="DR180" s="2"/>
      <c r="DS180" s="2"/>
      <c r="DT180" s="2"/>
      <c r="DU180" s="2"/>
      <c r="DV180" s="2"/>
      <c r="DW180" s="2"/>
      <c r="DX180" s="2"/>
      <c r="DY180" s="2"/>
      <c r="DZ180" s="2"/>
      <c r="EA180" s="2"/>
      <c r="EB180" s="2"/>
      <c r="EC180" s="2"/>
      <c r="ED180" s="2"/>
      <c r="EE180" s="2"/>
      <c r="EF180" s="2"/>
      <c r="EG180" s="2"/>
      <c r="EH180" s="2"/>
      <c r="EI180" s="2"/>
      <c r="EJ180" s="2"/>
      <c r="EK180" s="2"/>
      <c r="EL180" s="2"/>
      <c r="EM180" s="2"/>
      <c r="EN180" s="2"/>
      <c r="EO180" s="2"/>
      <c r="EP180" s="2"/>
      <c r="EQ180" s="2"/>
      <c r="ER180" s="2"/>
      <c r="ES180" s="2"/>
      <c r="ET180" s="2"/>
      <c r="EU180" s="2"/>
      <c r="EV180" s="2"/>
      <c r="EW180" s="2"/>
      <c r="EX180" s="2"/>
      <c r="EY180" s="2"/>
      <c r="EZ180" s="2"/>
      <c r="FA180" s="2"/>
    </row>
    <row r="181" spans="1:157" x14ac:dyDescent="0.25">
      <c r="A181" s="2"/>
    </row>
  </sheetData>
  <mergeCells count="7">
    <mergeCell ref="A111:K111"/>
    <mergeCell ref="A24:K24"/>
    <mergeCell ref="A42:K42"/>
    <mergeCell ref="A54:K54"/>
    <mergeCell ref="A90:K90"/>
    <mergeCell ref="A104:K104"/>
    <mergeCell ref="A110:K110"/>
  </mergeCells>
  <conditionalFormatting sqref="I26:I30 I32:I39 I41">
    <cfRule type="cellIs" dxfId="99" priority="29" operator="greaterThan">
      <formula>0.85</formula>
    </cfRule>
  </conditionalFormatting>
  <conditionalFormatting sqref="I8">
    <cfRule type="cellIs" dxfId="98" priority="28" operator="greaterThan">
      <formula>0.9</formula>
    </cfRule>
  </conditionalFormatting>
  <conditionalFormatting sqref="I55:I57 I61:I64 I67:I71 I75:I89 I59">
    <cfRule type="cellIs" dxfId="97" priority="27" operator="greaterThan">
      <formula>0.9499</formula>
    </cfRule>
  </conditionalFormatting>
  <conditionalFormatting sqref="I14:I20">
    <cfRule type="cellIs" dxfId="96" priority="26" operator="greaterThan">
      <formula>0.8</formula>
    </cfRule>
  </conditionalFormatting>
  <conditionalFormatting sqref="I25">
    <cfRule type="cellIs" dxfId="95" priority="25" operator="greaterThan">
      <formula>0.9</formula>
    </cfRule>
  </conditionalFormatting>
  <conditionalFormatting sqref="I22">
    <cfRule type="cellIs" dxfId="94" priority="24" operator="greaterThan">
      <formula>0.8</formula>
    </cfRule>
  </conditionalFormatting>
  <conditionalFormatting sqref="I106 I108">
    <cfRule type="cellIs" dxfId="93" priority="23" operator="greaterThanOrEqual">
      <formula>0.95</formula>
    </cfRule>
  </conditionalFormatting>
  <conditionalFormatting sqref="I91:I92 I101 I94:I97 I103">
    <cfRule type="cellIs" dxfId="92" priority="22" operator="greaterThan">
      <formula>0.949</formula>
    </cfRule>
  </conditionalFormatting>
  <conditionalFormatting sqref="I72:I74 I65:I66">
    <cfRule type="cellIs" dxfId="91" priority="21" operator="greaterThan">
      <formula>0.8999</formula>
    </cfRule>
  </conditionalFormatting>
  <conditionalFormatting sqref="I60">
    <cfRule type="cellIs" dxfId="90" priority="20" operator="greaterThan">
      <formula>0.9499</formula>
    </cfRule>
  </conditionalFormatting>
  <conditionalFormatting sqref="I21">
    <cfRule type="cellIs" dxfId="89" priority="19" operator="greaterThan">
      <formula>0.8</formula>
    </cfRule>
  </conditionalFormatting>
  <conditionalFormatting sqref="I13">
    <cfRule type="cellIs" dxfId="88" priority="18" operator="greaterThan">
      <formula>0.8</formula>
    </cfRule>
  </conditionalFormatting>
  <conditionalFormatting sqref="I99:I100">
    <cfRule type="cellIs" dxfId="87" priority="17" operator="greaterThan">
      <formula>0.949</formula>
    </cfRule>
  </conditionalFormatting>
  <conditionalFormatting sqref="I45:I46 I49:I50">
    <cfRule type="cellIs" dxfId="86" priority="16" operator="greaterThan">
      <formula>0.95</formula>
    </cfRule>
  </conditionalFormatting>
  <conditionalFormatting sqref="I105">
    <cfRule type="cellIs" dxfId="85" priority="15" operator="greaterThanOrEqual">
      <formula>0.95</formula>
    </cfRule>
  </conditionalFormatting>
  <conditionalFormatting sqref="I93">
    <cfRule type="cellIs" dxfId="84" priority="14" operator="greaterThan">
      <formula>0.9499</formula>
    </cfRule>
  </conditionalFormatting>
  <conditionalFormatting sqref="I11:I12">
    <cfRule type="cellIs" dxfId="83" priority="13" operator="greaterThan">
      <formula>0.8</formula>
    </cfRule>
  </conditionalFormatting>
  <conditionalFormatting sqref="I10">
    <cfRule type="cellIs" dxfId="82" priority="12" operator="greaterThan">
      <formula>0.8</formula>
    </cfRule>
  </conditionalFormatting>
  <conditionalFormatting sqref="I43:I44 I48 I51:I53">
    <cfRule type="cellIs" dxfId="81" priority="11" operator="greaterThan">
      <formula>0.9</formula>
    </cfRule>
  </conditionalFormatting>
  <conditionalFormatting sqref="I109">
    <cfRule type="cellIs" dxfId="80" priority="10" operator="greaterThanOrEqual">
      <formula>0.95</formula>
    </cfRule>
  </conditionalFormatting>
  <conditionalFormatting sqref="I9">
    <cfRule type="cellIs" dxfId="79" priority="9" operator="greaterThan">
      <formula>0.8</formula>
    </cfRule>
  </conditionalFormatting>
  <conditionalFormatting sqref="I31">
    <cfRule type="cellIs" dxfId="78" priority="8" operator="greaterThan">
      <formula>0.85</formula>
    </cfRule>
  </conditionalFormatting>
  <conditionalFormatting sqref="I102">
    <cfRule type="cellIs" dxfId="77" priority="7" operator="greaterThan">
      <formula>0.949</formula>
    </cfRule>
  </conditionalFormatting>
  <conditionalFormatting sqref="I47">
    <cfRule type="cellIs" dxfId="76" priority="6" operator="greaterThan">
      <formula>0.95</formula>
    </cfRule>
  </conditionalFormatting>
  <conditionalFormatting sqref="I58">
    <cfRule type="cellIs" dxfId="75" priority="5" operator="greaterThan">
      <formula>0.9499</formula>
    </cfRule>
  </conditionalFormatting>
  <conditionalFormatting sqref="I98">
    <cfRule type="cellIs" dxfId="74" priority="4" operator="greaterThan">
      <formula>0.949</formula>
    </cfRule>
  </conditionalFormatting>
  <conditionalFormatting sqref="I23">
    <cfRule type="cellIs" dxfId="73" priority="3" operator="greaterThan">
      <formula>0.8</formula>
    </cfRule>
  </conditionalFormatting>
  <conditionalFormatting sqref="I40">
    <cfRule type="cellIs" dxfId="72" priority="2" operator="greaterThan">
      <formula>0.85</formula>
    </cfRule>
  </conditionalFormatting>
  <conditionalFormatting sqref="I107">
    <cfRule type="cellIs" dxfId="71" priority="1" operator="greaterThanOrEqual">
      <formula>0.95</formula>
    </cfRule>
  </conditionalFormatting>
  <pageMargins left="0.5" right="0.49" top="0.46" bottom="0.5" header="0.5" footer="0.5"/>
  <pageSetup scale="67" fitToHeight="2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CF1ED-F8AC-4A07-8226-FF479F1F30A4}">
  <sheetPr codeName="Sheet3"/>
  <dimension ref="A1:GD201"/>
  <sheetViews>
    <sheetView zoomScale="85" zoomScaleNormal="85" workbookViewId="0"/>
  </sheetViews>
  <sheetFormatPr defaultColWidth="10.28515625" defaultRowHeight="14.25" x14ac:dyDescent="0.25"/>
  <cols>
    <col min="1" max="1" width="8" style="4" customWidth="1"/>
    <col min="2" max="2" width="9.140625" style="2" customWidth="1"/>
    <col min="3" max="3" width="28.7109375" style="4" customWidth="1"/>
    <col min="4" max="4" width="13.140625" style="4" customWidth="1"/>
    <col min="5" max="5" width="9.7109375" style="4" customWidth="1"/>
    <col min="6" max="6" width="9.5703125" style="10" customWidth="1"/>
    <col min="7" max="7" width="14.140625" style="11" customWidth="1"/>
    <col min="8" max="8" width="14.42578125" style="11" customWidth="1"/>
    <col min="9" max="10" width="11.42578125" style="12" customWidth="1"/>
    <col min="11" max="11" width="12.140625" style="20" customWidth="1"/>
    <col min="12" max="12" width="12.7109375" style="11" customWidth="1"/>
    <col min="13" max="13" width="14.42578125" style="11" customWidth="1"/>
    <col min="14" max="16" width="12.85546875" style="11" customWidth="1"/>
    <col min="17" max="21" width="13" style="11" customWidth="1"/>
    <col min="22" max="22" width="14.42578125" style="11" customWidth="1"/>
    <col min="23" max="36" width="13" style="11" customWidth="1"/>
    <col min="37" max="41" width="13.85546875" style="11" customWidth="1"/>
    <col min="42" max="49" width="14" style="11" customWidth="1"/>
    <col min="50" max="54" width="13.7109375" style="11" customWidth="1"/>
    <col min="55" max="58" width="14.42578125" style="11" customWidth="1"/>
    <col min="59" max="62" width="13.85546875" style="11" customWidth="1"/>
    <col min="63" max="64" width="13.140625" style="11" customWidth="1"/>
    <col min="65" max="186" width="9.7109375" style="11" customWidth="1"/>
    <col min="187" max="16384" width="10.28515625" style="2"/>
  </cols>
  <sheetData>
    <row r="1" spans="1:186" ht="20.25" x14ac:dyDescent="0.25">
      <c r="A1" s="1"/>
      <c r="C1" s="3"/>
      <c r="E1" s="3"/>
      <c r="F1" s="5"/>
      <c r="G1" s="6"/>
      <c r="H1" s="6"/>
      <c r="I1" s="7"/>
      <c r="J1" s="7"/>
      <c r="K1" s="8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</row>
    <row r="2" spans="1:186" ht="20.25" x14ac:dyDescent="0.25">
      <c r="A2" s="9" t="s">
        <v>0</v>
      </c>
      <c r="H2" s="12"/>
      <c r="K2" s="13" t="s">
        <v>285</v>
      </c>
    </row>
    <row r="3" spans="1:186" x14ac:dyDescent="0.25">
      <c r="A3" s="11"/>
      <c r="H3" s="12"/>
      <c r="K3" s="12"/>
    </row>
    <row r="4" spans="1:186" x14ac:dyDescent="0.25">
      <c r="A4" s="14"/>
      <c r="B4" s="15"/>
      <c r="G4" s="16"/>
      <c r="H4" s="12"/>
      <c r="J4" s="17" t="s">
        <v>2</v>
      </c>
      <c r="K4" s="18">
        <v>43281</v>
      </c>
    </row>
    <row r="5" spans="1:186" x14ac:dyDescent="0.25">
      <c r="B5" s="15"/>
      <c r="D5" s="19"/>
      <c r="E5" s="16"/>
    </row>
    <row r="6" spans="1:186" x14ac:dyDescent="0.25">
      <c r="A6" s="21"/>
      <c r="B6" s="22"/>
      <c r="C6" s="21"/>
      <c r="D6" s="23"/>
      <c r="E6" s="21" t="s">
        <v>3</v>
      </c>
      <c r="F6" s="24"/>
      <c r="G6" s="21" t="s">
        <v>4</v>
      </c>
      <c r="H6" s="21" t="s">
        <v>4</v>
      </c>
      <c r="I6" s="25"/>
      <c r="J6" s="25" t="s">
        <v>5</v>
      </c>
      <c r="K6" s="26" t="s">
        <v>5</v>
      </c>
      <c r="L6" s="4" t="s">
        <v>6</v>
      </c>
      <c r="M6" s="4" t="s">
        <v>7</v>
      </c>
      <c r="N6" s="4" t="s">
        <v>8</v>
      </c>
      <c r="O6" s="4" t="s">
        <v>9</v>
      </c>
      <c r="P6" s="4" t="s">
        <v>10</v>
      </c>
      <c r="Q6" s="4" t="s">
        <v>11</v>
      </c>
      <c r="R6" s="4" t="s">
        <v>12</v>
      </c>
      <c r="S6" s="4" t="s">
        <v>13</v>
      </c>
      <c r="T6" s="4" t="s">
        <v>14</v>
      </c>
      <c r="U6" s="4" t="s">
        <v>15</v>
      </c>
      <c r="V6" s="4" t="s">
        <v>16</v>
      </c>
      <c r="W6" s="4" t="s">
        <v>17</v>
      </c>
      <c r="X6" s="4" t="s">
        <v>18</v>
      </c>
      <c r="Y6" s="4" t="s">
        <v>19</v>
      </c>
      <c r="Z6" s="4" t="s">
        <v>20</v>
      </c>
      <c r="AA6" s="4" t="s">
        <v>21</v>
      </c>
      <c r="AB6" s="4" t="s">
        <v>22</v>
      </c>
      <c r="AC6" s="4" t="s">
        <v>23</v>
      </c>
      <c r="AD6" s="4" t="s">
        <v>24</v>
      </c>
      <c r="AE6" s="4" t="s">
        <v>25</v>
      </c>
      <c r="AF6" s="4" t="s">
        <v>26</v>
      </c>
      <c r="AG6" s="4" t="s">
        <v>27</v>
      </c>
      <c r="AH6" s="4" t="s">
        <v>28</v>
      </c>
      <c r="AI6" s="4" t="s">
        <v>29</v>
      </c>
      <c r="AJ6" s="4" t="s">
        <v>30</v>
      </c>
      <c r="AK6" s="4" t="s">
        <v>31</v>
      </c>
      <c r="AL6" s="4" t="s">
        <v>32</v>
      </c>
      <c r="AM6" s="4" t="s">
        <v>33</v>
      </c>
      <c r="AN6" s="4" t="s">
        <v>34</v>
      </c>
      <c r="AO6" s="4" t="s">
        <v>35</v>
      </c>
      <c r="AP6" s="4" t="s">
        <v>36</v>
      </c>
      <c r="AQ6" s="4" t="s">
        <v>37</v>
      </c>
      <c r="AR6" s="4" t="s">
        <v>38</v>
      </c>
      <c r="AS6" s="4" t="s">
        <v>39</v>
      </c>
      <c r="AT6" s="4" t="s">
        <v>40</v>
      </c>
      <c r="AU6" s="4" t="s">
        <v>41</v>
      </c>
      <c r="AV6" s="4" t="s">
        <v>42</v>
      </c>
      <c r="AW6" s="4" t="s">
        <v>43</v>
      </c>
      <c r="AX6" s="4" t="s">
        <v>44</v>
      </c>
      <c r="AY6" s="4" t="s">
        <v>45</v>
      </c>
      <c r="AZ6" s="4" t="s">
        <v>46</v>
      </c>
      <c r="BA6" s="4" t="s">
        <v>47</v>
      </c>
      <c r="BB6" s="4" t="s">
        <v>48</v>
      </c>
      <c r="BC6" s="4" t="s">
        <v>49</v>
      </c>
      <c r="BD6" s="4" t="s">
        <v>50</v>
      </c>
      <c r="BE6" s="4" t="s">
        <v>51</v>
      </c>
      <c r="BF6" s="4" t="s">
        <v>52</v>
      </c>
      <c r="BG6" s="4" t="s">
        <v>53</v>
      </c>
      <c r="BH6" s="4" t="s">
        <v>54</v>
      </c>
      <c r="BI6" s="4" t="s">
        <v>55</v>
      </c>
      <c r="BJ6" s="4" t="s">
        <v>56</v>
      </c>
      <c r="BK6" s="4" t="s">
        <v>57</v>
      </c>
      <c r="BL6" s="4" t="s">
        <v>58</v>
      </c>
    </row>
    <row r="7" spans="1:186" x14ac:dyDescent="0.25">
      <c r="A7" s="27" t="s">
        <v>59</v>
      </c>
      <c r="B7" s="28" t="s">
        <v>60</v>
      </c>
      <c r="C7" s="27" t="s">
        <v>61</v>
      </c>
      <c r="D7" s="29" t="s">
        <v>62</v>
      </c>
      <c r="E7" s="27" t="s">
        <v>63</v>
      </c>
      <c r="F7" s="30" t="s">
        <v>64</v>
      </c>
      <c r="G7" s="31" t="s">
        <v>286</v>
      </c>
      <c r="H7" s="31" t="s">
        <v>287</v>
      </c>
      <c r="I7" s="32" t="s">
        <v>67</v>
      </c>
      <c r="J7" s="32" t="s">
        <v>68</v>
      </c>
      <c r="K7" s="33" t="s">
        <v>69</v>
      </c>
      <c r="L7" s="16">
        <v>42917</v>
      </c>
      <c r="M7" s="16">
        <f>+L7+7</f>
        <v>42924</v>
      </c>
      <c r="N7" s="16">
        <f t="shared" ref="N7:BL7" si="0">+M7+7</f>
        <v>42931</v>
      </c>
      <c r="O7" s="16">
        <f t="shared" si="0"/>
        <v>42938</v>
      </c>
      <c r="P7" s="16">
        <f t="shared" si="0"/>
        <v>42945</v>
      </c>
      <c r="Q7" s="16">
        <f t="shared" si="0"/>
        <v>42952</v>
      </c>
      <c r="R7" s="16">
        <f t="shared" si="0"/>
        <v>42959</v>
      </c>
      <c r="S7" s="16">
        <f t="shared" si="0"/>
        <v>42966</v>
      </c>
      <c r="T7" s="16">
        <f t="shared" si="0"/>
        <v>42973</v>
      </c>
      <c r="U7" s="16">
        <f t="shared" si="0"/>
        <v>42980</v>
      </c>
      <c r="V7" s="16">
        <f t="shared" si="0"/>
        <v>42987</v>
      </c>
      <c r="W7" s="16">
        <f t="shared" si="0"/>
        <v>42994</v>
      </c>
      <c r="X7" s="16">
        <f t="shared" si="0"/>
        <v>43001</v>
      </c>
      <c r="Y7" s="16">
        <f t="shared" si="0"/>
        <v>43008</v>
      </c>
      <c r="Z7" s="16">
        <f t="shared" si="0"/>
        <v>43015</v>
      </c>
      <c r="AA7" s="16">
        <f t="shared" si="0"/>
        <v>43022</v>
      </c>
      <c r="AB7" s="16">
        <f t="shared" si="0"/>
        <v>43029</v>
      </c>
      <c r="AC7" s="16">
        <f t="shared" si="0"/>
        <v>43036</v>
      </c>
      <c r="AD7" s="16">
        <f t="shared" si="0"/>
        <v>43043</v>
      </c>
      <c r="AE7" s="16">
        <f t="shared" si="0"/>
        <v>43050</v>
      </c>
      <c r="AF7" s="16">
        <f t="shared" si="0"/>
        <v>43057</v>
      </c>
      <c r="AG7" s="16">
        <f t="shared" si="0"/>
        <v>43064</v>
      </c>
      <c r="AH7" s="16">
        <f t="shared" si="0"/>
        <v>43071</v>
      </c>
      <c r="AI7" s="16">
        <f t="shared" si="0"/>
        <v>43078</v>
      </c>
      <c r="AJ7" s="16">
        <f t="shared" si="0"/>
        <v>43085</v>
      </c>
      <c r="AK7" s="16">
        <f t="shared" si="0"/>
        <v>43092</v>
      </c>
      <c r="AL7" s="16">
        <f t="shared" si="0"/>
        <v>43099</v>
      </c>
      <c r="AM7" s="16">
        <f t="shared" si="0"/>
        <v>43106</v>
      </c>
      <c r="AN7" s="16">
        <f t="shared" si="0"/>
        <v>43113</v>
      </c>
      <c r="AO7" s="16">
        <f t="shared" si="0"/>
        <v>43120</v>
      </c>
      <c r="AP7" s="16">
        <f t="shared" si="0"/>
        <v>43127</v>
      </c>
      <c r="AQ7" s="34">
        <f t="shared" si="0"/>
        <v>43134</v>
      </c>
      <c r="AR7" s="16">
        <f t="shared" si="0"/>
        <v>43141</v>
      </c>
      <c r="AS7" s="16">
        <f t="shared" si="0"/>
        <v>43148</v>
      </c>
      <c r="AT7" s="16">
        <f t="shared" si="0"/>
        <v>43155</v>
      </c>
      <c r="AU7" s="16">
        <f t="shared" si="0"/>
        <v>43162</v>
      </c>
      <c r="AV7" s="16">
        <f t="shared" si="0"/>
        <v>43169</v>
      </c>
      <c r="AW7" s="16">
        <f t="shared" si="0"/>
        <v>43176</v>
      </c>
      <c r="AX7" s="16">
        <f t="shared" si="0"/>
        <v>43183</v>
      </c>
      <c r="AY7" s="16">
        <f t="shared" si="0"/>
        <v>43190</v>
      </c>
      <c r="AZ7" s="16">
        <f t="shared" si="0"/>
        <v>43197</v>
      </c>
      <c r="BA7" s="16">
        <f t="shared" si="0"/>
        <v>43204</v>
      </c>
      <c r="BB7" s="16">
        <f t="shared" si="0"/>
        <v>43211</v>
      </c>
      <c r="BC7" s="16">
        <f t="shared" si="0"/>
        <v>43218</v>
      </c>
      <c r="BD7" s="16">
        <f t="shared" si="0"/>
        <v>43225</v>
      </c>
      <c r="BE7" s="16">
        <f t="shared" si="0"/>
        <v>43232</v>
      </c>
      <c r="BF7" s="16">
        <f t="shared" si="0"/>
        <v>43239</v>
      </c>
      <c r="BG7" s="16">
        <f t="shared" si="0"/>
        <v>43246</v>
      </c>
      <c r="BH7" s="16">
        <f t="shared" si="0"/>
        <v>43253</v>
      </c>
      <c r="BI7" s="16">
        <f t="shared" si="0"/>
        <v>43260</v>
      </c>
      <c r="BJ7" s="16">
        <f t="shared" si="0"/>
        <v>43267</v>
      </c>
      <c r="BK7" s="16">
        <f t="shared" si="0"/>
        <v>43274</v>
      </c>
      <c r="BL7" s="16">
        <f t="shared" si="0"/>
        <v>43281</v>
      </c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</row>
    <row r="8" spans="1:186" x14ac:dyDescent="0.25">
      <c r="A8" s="35">
        <v>1</v>
      </c>
      <c r="B8" s="36">
        <v>1428</v>
      </c>
      <c r="C8" s="37" t="s">
        <v>288</v>
      </c>
      <c r="D8" s="38">
        <v>42923</v>
      </c>
      <c r="E8" s="39">
        <v>34</v>
      </c>
      <c r="F8" s="40">
        <v>0.99285000000000001</v>
      </c>
      <c r="G8" s="41">
        <f t="shared" ref="G8:G15" si="1">SUM(L8:BL8)</f>
        <v>978619</v>
      </c>
      <c r="H8" s="41">
        <v>0</v>
      </c>
      <c r="I8" s="42">
        <f>((G8+H8)/((F8*(A8*1000000))))</f>
        <v>0.98566651558644303</v>
      </c>
      <c r="J8" s="43">
        <f>IF(E8&gt;12,SUM(M8:Y8)/$D$170/12," ")</f>
        <v>4.2922059269425335E-2</v>
      </c>
      <c r="K8" s="39">
        <f>IF(E8&lt;11.5," ",J8/$J$173*100)</f>
        <v>127.00515975424098</v>
      </c>
      <c r="L8" s="44"/>
      <c r="M8" s="44">
        <v>1650</v>
      </c>
      <c r="N8" s="44">
        <v>10650</v>
      </c>
      <c r="O8" s="44">
        <v>24450</v>
      </c>
      <c r="P8" s="44">
        <v>23686</v>
      </c>
      <c r="Q8" s="44">
        <v>28950</v>
      </c>
      <c r="R8" s="44">
        <v>28950</v>
      </c>
      <c r="S8" s="44">
        <v>28500</v>
      </c>
      <c r="T8" s="44">
        <v>32700</v>
      </c>
      <c r="U8" s="44">
        <v>31641</v>
      </c>
      <c r="V8" s="44">
        <v>29391</v>
      </c>
      <c r="W8" s="44">
        <v>31200</v>
      </c>
      <c r="X8" s="44">
        <v>27587</v>
      </c>
      <c r="Y8" s="44">
        <v>23400</v>
      </c>
      <c r="Z8" s="44">
        <v>29100</v>
      </c>
      <c r="AA8" s="44">
        <v>27000</v>
      </c>
      <c r="AB8" s="44">
        <v>28797</v>
      </c>
      <c r="AC8" s="44">
        <v>24471</v>
      </c>
      <c r="AD8" s="44">
        <v>25946</v>
      </c>
      <c r="AE8" s="44">
        <v>23399</v>
      </c>
      <c r="AF8" s="44">
        <v>22040</v>
      </c>
      <c r="AG8" s="44">
        <v>21284</v>
      </c>
      <c r="AH8" s="44">
        <v>23468</v>
      </c>
      <c r="AI8" s="44">
        <v>21749</v>
      </c>
      <c r="AJ8" s="44">
        <v>21450</v>
      </c>
      <c r="AK8" s="44">
        <v>24750</v>
      </c>
      <c r="AL8" s="44">
        <v>36449</v>
      </c>
      <c r="AM8" s="44">
        <v>35550</v>
      </c>
      <c r="AN8" s="44">
        <v>31800</v>
      </c>
      <c r="AO8" s="44">
        <v>29850</v>
      </c>
      <c r="AP8" s="44">
        <v>35115</v>
      </c>
      <c r="AQ8" s="44">
        <v>28602</v>
      </c>
      <c r="AR8" s="44">
        <v>24399</v>
      </c>
      <c r="AS8" s="44">
        <v>25480</v>
      </c>
      <c r="AT8" s="44">
        <v>22800</v>
      </c>
      <c r="AU8" s="44">
        <v>17250</v>
      </c>
      <c r="AV8" s="44">
        <v>16050</v>
      </c>
      <c r="AW8" s="44">
        <v>11386</v>
      </c>
      <c r="AX8" s="44">
        <v>9450</v>
      </c>
      <c r="AY8" s="44">
        <v>8550</v>
      </c>
      <c r="AZ8" s="44">
        <v>8850</v>
      </c>
      <c r="BA8" s="44">
        <v>5700</v>
      </c>
      <c r="BB8" s="44">
        <v>3590</v>
      </c>
      <c r="BC8" s="44">
        <v>3007</v>
      </c>
      <c r="BD8" s="44">
        <v>3340</v>
      </c>
      <c r="BE8" s="44">
        <v>1184</v>
      </c>
      <c r="BF8" s="44">
        <v>1648</v>
      </c>
      <c r="BG8" s="44">
        <v>729</v>
      </c>
      <c r="BH8" s="44">
        <v>750</v>
      </c>
      <c r="BI8" s="44">
        <v>306</v>
      </c>
      <c r="BJ8" s="44">
        <v>511</v>
      </c>
      <c r="BK8" s="44">
        <v>-86</v>
      </c>
      <c r="BL8" s="44">
        <v>150</v>
      </c>
    </row>
    <row r="9" spans="1:186" x14ac:dyDescent="0.25">
      <c r="A9" s="35">
        <v>1</v>
      </c>
      <c r="B9" s="36">
        <v>1340</v>
      </c>
      <c r="C9" s="37" t="s">
        <v>71</v>
      </c>
      <c r="D9" s="38">
        <v>42588</v>
      </c>
      <c r="E9" s="39">
        <v>25</v>
      </c>
      <c r="F9" s="40">
        <v>0.61199999999999999</v>
      </c>
      <c r="G9" s="41">
        <f t="shared" si="1"/>
        <v>2884</v>
      </c>
      <c r="H9" s="41">
        <v>601248</v>
      </c>
      <c r="I9" s="42">
        <f>((G9+H9)/((F9*(A9*1000000))))</f>
        <v>0.98714379084967319</v>
      </c>
      <c r="J9" s="43">
        <v>3.1014979599870207E-2</v>
      </c>
      <c r="K9" s="39">
        <f>IF(E9&lt;11.5," ",J9/$J$173*100)</f>
        <v>91.772447685471434</v>
      </c>
      <c r="L9" s="44">
        <v>200</v>
      </c>
      <c r="M9" s="44">
        <v>800</v>
      </c>
      <c r="N9" s="44">
        <v>366</v>
      </c>
      <c r="O9" s="44">
        <v>790</v>
      </c>
      <c r="P9" s="44"/>
      <c r="Q9" s="44">
        <v>200</v>
      </c>
      <c r="R9" s="44">
        <v>-80</v>
      </c>
      <c r="S9" s="44">
        <v>200</v>
      </c>
      <c r="T9" s="44">
        <v>-70</v>
      </c>
      <c r="U9" s="44">
        <v>200</v>
      </c>
      <c r="V9" s="44"/>
      <c r="W9" s="44">
        <v>200</v>
      </c>
      <c r="X9" s="44"/>
      <c r="Y9" s="44">
        <v>81</v>
      </c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>
        <v>-3</v>
      </c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</row>
    <row r="10" spans="1:186" x14ac:dyDescent="0.25">
      <c r="A10" s="35">
        <v>1</v>
      </c>
      <c r="B10" s="36">
        <v>1314</v>
      </c>
      <c r="C10" s="37" t="s">
        <v>73</v>
      </c>
      <c r="D10" s="38">
        <v>42445</v>
      </c>
      <c r="E10" s="39">
        <v>31</v>
      </c>
      <c r="F10" s="40">
        <v>0.61199999999999999</v>
      </c>
      <c r="G10" s="41">
        <f t="shared" si="1"/>
        <v>-197</v>
      </c>
      <c r="H10" s="41">
        <v>579013</v>
      </c>
      <c r="I10" s="42">
        <f>((G10+H10)/((F10*(A10*1000000))))</f>
        <v>0.94577777777777783</v>
      </c>
      <c r="J10" s="45" t="s">
        <v>75</v>
      </c>
      <c r="K10" s="45" t="s">
        <v>75</v>
      </c>
      <c r="L10" s="44"/>
      <c r="M10" s="44"/>
      <c r="N10" s="44"/>
      <c r="O10" s="44">
        <v>-146</v>
      </c>
      <c r="P10" s="44"/>
      <c r="Q10" s="44"/>
      <c r="R10" s="44">
        <v>-1</v>
      </c>
      <c r="S10" s="44"/>
      <c r="T10" s="44">
        <v>-36</v>
      </c>
      <c r="U10" s="44"/>
      <c r="V10" s="44"/>
      <c r="W10" s="44">
        <v>-14</v>
      </c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</row>
    <row r="11" spans="1:186" x14ac:dyDescent="0.25">
      <c r="A11" s="35">
        <v>1</v>
      </c>
      <c r="B11" s="36">
        <v>1343</v>
      </c>
      <c r="C11" s="37" t="s">
        <v>76</v>
      </c>
      <c r="D11" s="38">
        <v>42706</v>
      </c>
      <c r="E11" s="39">
        <v>25</v>
      </c>
      <c r="F11" s="40">
        <v>0.61199999999999999</v>
      </c>
      <c r="G11" s="41">
        <f t="shared" si="1"/>
        <v>50182</v>
      </c>
      <c r="H11" s="41">
        <v>554120</v>
      </c>
      <c r="I11" s="42">
        <f t="shared" ref="I11:I26" si="2">((G11+H11)/((F11*(A11*1000000))))</f>
        <v>0.98742156862745101</v>
      </c>
      <c r="J11" s="43">
        <v>3.2039773603774691E-2</v>
      </c>
      <c r="K11" s="39">
        <f t="shared" ref="K11:K18" si="3">IF(E11&lt;11.5," ",J11/$J$173*100)</f>
        <v>94.804784166908391</v>
      </c>
      <c r="L11" s="44">
        <v>1200</v>
      </c>
      <c r="M11" s="44">
        <v>10154</v>
      </c>
      <c r="N11" s="44">
        <v>6200</v>
      </c>
      <c r="O11" s="44">
        <v>6865</v>
      </c>
      <c r="P11" s="44">
        <v>4600</v>
      </c>
      <c r="Q11" s="44">
        <v>4600</v>
      </c>
      <c r="R11" s="44">
        <v>2800</v>
      </c>
      <c r="S11" s="44">
        <v>3196</v>
      </c>
      <c r="T11" s="44">
        <v>2353</v>
      </c>
      <c r="U11" s="44">
        <v>2200</v>
      </c>
      <c r="V11" s="44">
        <v>400</v>
      </c>
      <c r="W11" s="44">
        <v>1400</v>
      </c>
      <c r="X11" s="44">
        <v>977</v>
      </c>
      <c r="Y11" s="44">
        <v>456</v>
      </c>
      <c r="Z11" s="44">
        <v>282</v>
      </c>
      <c r="AA11" s="44">
        <v>200</v>
      </c>
      <c r="AB11" s="44">
        <v>200</v>
      </c>
      <c r="AC11" s="44">
        <v>758</v>
      </c>
      <c r="AD11" s="44">
        <v>278</v>
      </c>
      <c r="AE11" s="44">
        <v>600</v>
      </c>
      <c r="AF11" s="44"/>
      <c r="AG11" s="44">
        <v>66</v>
      </c>
      <c r="AH11" s="44"/>
      <c r="AI11" s="44">
        <v>-166</v>
      </c>
      <c r="AJ11" s="44">
        <v>379</v>
      </c>
      <c r="AK11" s="44">
        <v>318</v>
      </c>
      <c r="AL11" s="44"/>
      <c r="AM11" s="44"/>
      <c r="AN11" s="44"/>
      <c r="AO11" s="44"/>
      <c r="AP11" s="44">
        <v>-8</v>
      </c>
      <c r="AQ11" s="44"/>
      <c r="AR11" s="44"/>
      <c r="AS11" s="44"/>
      <c r="AT11" s="44">
        <v>-126</v>
      </c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</row>
    <row r="12" spans="1:186" x14ac:dyDescent="0.25">
      <c r="A12" s="35">
        <v>1</v>
      </c>
      <c r="B12" s="36">
        <v>1341</v>
      </c>
      <c r="C12" s="37" t="s">
        <v>77</v>
      </c>
      <c r="D12" s="38">
        <v>42552</v>
      </c>
      <c r="E12" s="39">
        <v>31</v>
      </c>
      <c r="F12" s="40">
        <v>0.61199999999999999</v>
      </c>
      <c r="G12" s="41">
        <f t="shared" si="1"/>
        <v>5818</v>
      </c>
      <c r="H12" s="41">
        <v>602555</v>
      </c>
      <c r="I12" s="42">
        <f>((G12+H12)/((F12*(A12*1000000))))</f>
        <v>0.99407352941176474</v>
      </c>
      <c r="J12" s="43">
        <v>2.6818058503423073E-2</v>
      </c>
      <c r="K12" s="39">
        <f t="shared" si="3"/>
        <v>79.353876829298514</v>
      </c>
      <c r="L12" s="44">
        <v>200</v>
      </c>
      <c r="M12" s="44">
        <v>1924</v>
      </c>
      <c r="N12" s="44">
        <v>400</v>
      </c>
      <c r="O12" s="44">
        <v>200</v>
      </c>
      <c r="P12" s="44">
        <v>200</v>
      </c>
      <c r="Q12" s="44">
        <v>1000</v>
      </c>
      <c r="R12" s="44"/>
      <c r="S12" s="44">
        <v>400</v>
      </c>
      <c r="T12" s="44">
        <v>600</v>
      </c>
      <c r="U12" s="44">
        <v>400</v>
      </c>
      <c r="V12" s="44">
        <v>200</v>
      </c>
      <c r="W12" s="44"/>
      <c r="X12" s="44">
        <v>200</v>
      </c>
      <c r="Y12" s="44">
        <v>-68</v>
      </c>
      <c r="Z12" s="44"/>
      <c r="AA12" s="44"/>
      <c r="AB12" s="44"/>
      <c r="AC12" s="44">
        <v>162</v>
      </c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</row>
    <row r="13" spans="1:186" x14ac:dyDescent="0.25">
      <c r="A13" s="35">
        <v>1</v>
      </c>
      <c r="B13" s="36">
        <v>1316</v>
      </c>
      <c r="C13" s="37" t="s">
        <v>79</v>
      </c>
      <c r="D13" s="38">
        <v>42496</v>
      </c>
      <c r="E13" s="39">
        <v>33</v>
      </c>
      <c r="F13" s="40">
        <v>0.61199999999999999</v>
      </c>
      <c r="G13" s="41">
        <f t="shared" si="1"/>
        <v>2981</v>
      </c>
      <c r="H13" s="41">
        <v>599972</v>
      </c>
      <c r="I13" s="42">
        <f>((G13+H13)/((F13*(A13*1000000))))</f>
        <v>0.98521732026143793</v>
      </c>
      <c r="J13" s="43">
        <v>2.7673028741043357E-2</v>
      </c>
      <c r="K13" s="39">
        <f t="shared" si="3"/>
        <v>81.883709588078432</v>
      </c>
      <c r="L13" s="44"/>
      <c r="M13" s="44">
        <v>200</v>
      </c>
      <c r="N13" s="44">
        <v>800</v>
      </c>
      <c r="O13" s="44">
        <v>800</v>
      </c>
      <c r="P13" s="44"/>
      <c r="Q13" s="44">
        <v>119</v>
      </c>
      <c r="R13" s="44">
        <v>400</v>
      </c>
      <c r="S13" s="44">
        <v>200</v>
      </c>
      <c r="T13" s="44">
        <v>200</v>
      </c>
      <c r="U13" s="44">
        <v>200</v>
      </c>
      <c r="V13" s="44"/>
      <c r="W13" s="44">
        <v>200</v>
      </c>
      <c r="X13" s="44"/>
      <c r="Y13" s="44"/>
      <c r="Z13" s="44">
        <v>-138</v>
      </c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</row>
    <row r="14" spans="1:186" x14ac:dyDescent="0.25">
      <c r="A14" s="35">
        <v>1</v>
      </c>
      <c r="B14" s="36">
        <v>1405</v>
      </c>
      <c r="C14" s="46" t="s">
        <v>289</v>
      </c>
      <c r="D14" s="38">
        <v>43196</v>
      </c>
      <c r="E14" s="39">
        <f>(+$K$4-D14+1)/7</f>
        <v>12.285714285714286</v>
      </c>
      <c r="F14" s="40">
        <v>0.61124999999999996</v>
      </c>
      <c r="G14" s="41">
        <f t="shared" ref="G14" si="4">SUM(L14:BL14)</f>
        <v>223758</v>
      </c>
      <c r="H14" s="41">
        <v>0</v>
      </c>
      <c r="I14" s="42">
        <f t="shared" ref="I14" si="5">((G14+H14)/((F14*(A14*1000000))))</f>
        <v>0.36606625766871165</v>
      </c>
      <c r="J14" s="43">
        <f>IF(E14&gt;12,SUM(AZ14:BL14)/$D$170/12," ")</f>
        <v>2.9756794280516415E-2</v>
      </c>
      <c r="K14" s="39">
        <f t="shared" si="3"/>
        <v>88.049512900774459</v>
      </c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>
        <v>2400</v>
      </c>
      <c r="BA14" s="44">
        <v>11250</v>
      </c>
      <c r="BB14" s="44">
        <v>17550</v>
      </c>
      <c r="BC14" s="44">
        <v>20026</v>
      </c>
      <c r="BD14" s="44">
        <v>18900</v>
      </c>
      <c r="BE14" s="44">
        <v>17850</v>
      </c>
      <c r="BF14" s="44">
        <v>21997</v>
      </c>
      <c r="BG14" s="44">
        <v>19356</v>
      </c>
      <c r="BH14" s="44">
        <v>17729</v>
      </c>
      <c r="BI14" s="44">
        <v>20680</v>
      </c>
      <c r="BJ14" s="44">
        <v>19871</v>
      </c>
      <c r="BK14" s="44">
        <v>17250</v>
      </c>
      <c r="BL14" s="44">
        <v>18899</v>
      </c>
    </row>
    <row r="15" spans="1:186" x14ac:dyDescent="0.25">
      <c r="A15" s="35">
        <v>1</v>
      </c>
      <c r="B15" s="36">
        <v>1434</v>
      </c>
      <c r="C15" s="37" t="s">
        <v>244</v>
      </c>
      <c r="D15" s="38">
        <v>43070</v>
      </c>
      <c r="E15" s="39">
        <v>15</v>
      </c>
      <c r="F15" s="40">
        <v>0.55079999999999996</v>
      </c>
      <c r="G15" s="41">
        <f t="shared" si="1"/>
        <v>526925</v>
      </c>
      <c r="H15" s="41">
        <v>0</v>
      </c>
      <c r="I15" s="42">
        <f>((G15+H15)/((F15*(A15*1000000))))</f>
        <v>0.95665395787944807</v>
      </c>
      <c r="J15" s="43">
        <f>IF(E15&gt;12,SUM(AH15:AT15)/$D$170/12," ")</f>
        <v>5.3070791376091157E-2</v>
      </c>
      <c r="K15" s="39">
        <f t="shared" si="3"/>
        <v>157.03497110181161</v>
      </c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>
        <v>2550</v>
      </c>
      <c r="AI15" s="44">
        <v>15300</v>
      </c>
      <c r="AJ15" s="44">
        <v>21600</v>
      </c>
      <c r="AK15" s="44">
        <v>36150</v>
      </c>
      <c r="AL15" s="44">
        <v>54450</v>
      </c>
      <c r="AM15" s="44">
        <v>50771</v>
      </c>
      <c r="AN15" s="44">
        <v>46325</v>
      </c>
      <c r="AO15" s="44">
        <v>31800</v>
      </c>
      <c r="AP15" s="44">
        <v>35945</v>
      </c>
      <c r="AQ15" s="44">
        <v>31473</v>
      </c>
      <c r="AR15" s="44">
        <v>26895</v>
      </c>
      <c r="AS15" s="44">
        <v>21060</v>
      </c>
      <c r="AT15" s="44">
        <v>24750</v>
      </c>
      <c r="AU15" s="44">
        <v>20716</v>
      </c>
      <c r="AV15" s="44">
        <v>18714</v>
      </c>
      <c r="AW15" s="44">
        <v>15941</v>
      </c>
      <c r="AX15" s="44">
        <v>14363</v>
      </c>
      <c r="AY15" s="44">
        <v>12137</v>
      </c>
      <c r="AZ15" s="44">
        <v>11604</v>
      </c>
      <c r="BA15" s="44">
        <v>8801</v>
      </c>
      <c r="BB15" s="44">
        <v>7350</v>
      </c>
      <c r="BC15" s="44">
        <v>5066</v>
      </c>
      <c r="BD15" s="44">
        <v>3744</v>
      </c>
      <c r="BE15" s="44">
        <v>2459</v>
      </c>
      <c r="BF15" s="44">
        <v>2859</v>
      </c>
      <c r="BG15" s="44">
        <v>934</v>
      </c>
      <c r="BH15" s="44">
        <v>1452</v>
      </c>
      <c r="BI15" s="44">
        <v>673</v>
      </c>
      <c r="BJ15" s="44">
        <v>469</v>
      </c>
      <c r="BK15" s="44">
        <v>574</v>
      </c>
      <c r="BL15" s="44"/>
    </row>
    <row r="16" spans="1:186" x14ac:dyDescent="0.25">
      <c r="A16" s="35">
        <v>1</v>
      </c>
      <c r="B16" s="36">
        <v>1370</v>
      </c>
      <c r="C16" s="37" t="s">
        <v>82</v>
      </c>
      <c r="D16" s="38">
        <v>42769</v>
      </c>
      <c r="E16" s="39">
        <v>26</v>
      </c>
      <c r="F16" s="40">
        <v>0.61199999999999999</v>
      </c>
      <c r="G16" s="41">
        <f t="shared" ref="G16:G24" si="6">SUM(L16:BL16)</f>
        <v>172351</v>
      </c>
      <c r="H16" s="41">
        <v>423471</v>
      </c>
      <c r="I16" s="42">
        <f t="shared" si="2"/>
        <v>0.97356535947712419</v>
      </c>
      <c r="J16" s="43">
        <v>3.2606562086079503E-2</v>
      </c>
      <c r="K16" s="39">
        <f t="shared" si="3"/>
        <v>96.481895260067503</v>
      </c>
      <c r="L16" s="44">
        <v>2000</v>
      </c>
      <c r="M16" s="44">
        <v>13592</v>
      </c>
      <c r="N16" s="44">
        <v>16600</v>
      </c>
      <c r="O16" s="44">
        <v>13440</v>
      </c>
      <c r="P16" s="44">
        <v>15931</v>
      </c>
      <c r="Q16" s="44">
        <v>10800</v>
      </c>
      <c r="R16" s="44">
        <v>11000</v>
      </c>
      <c r="S16" s="44">
        <v>11600</v>
      </c>
      <c r="T16" s="44">
        <v>9400</v>
      </c>
      <c r="U16" s="44">
        <v>8400</v>
      </c>
      <c r="V16" s="44">
        <v>7606</v>
      </c>
      <c r="W16" s="44">
        <v>7400</v>
      </c>
      <c r="X16" s="44">
        <v>4800</v>
      </c>
      <c r="Y16" s="44">
        <v>6600</v>
      </c>
      <c r="Z16" s="44">
        <v>6390</v>
      </c>
      <c r="AA16" s="44">
        <v>3400</v>
      </c>
      <c r="AB16" s="44">
        <v>3400</v>
      </c>
      <c r="AC16" s="44">
        <v>3678</v>
      </c>
      <c r="AD16" s="44">
        <v>3206</v>
      </c>
      <c r="AE16" s="44">
        <v>2126</v>
      </c>
      <c r="AF16" s="44">
        <v>1672</v>
      </c>
      <c r="AG16" s="44">
        <v>112</v>
      </c>
      <c r="AH16" s="44">
        <v>2140</v>
      </c>
      <c r="AI16" s="44">
        <v>38</v>
      </c>
      <c r="AJ16" s="44">
        <v>1163</v>
      </c>
      <c r="AK16" s="44">
        <v>1344</v>
      </c>
      <c r="AL16" s="44">
        <v>255</v>
      </c>
      <c r="AM16" s="44">
        <v>395</v>
      </c>
      <c r="AN16" s="44">
        <v>1174</v>
      </c>
      <c r="AO16" s="44">
        <v>800</v>
      </c>
      <c r="AP16" s="44">
        <v>761</v>
      </c>
      <c r="AQ16" s="44">
        <v>80</v>
      </c>
      <c r="AR16" s="44">
        <v>600</v>
      </c>
      <c r="AS16" s="44">
        <v>200</v>
      </c>
      <c r="AT16" s="44">
        <v>200</v>
      </c>
      <c r="AU16" s="44">
        <v>200</v>
      </c>
      <c r="AV16" s="44"/>
      <c r="AW16" s="44">
        <v>89</v>
      </c>
      <c r="AX16" s="44"/>
      <c r="AY16" s="44"/>
      <c r="AZ16" s="44">
        <v>-105</v>
      </c>
      <c r="BA16" s="44"/>
      <c r="BB16" s="44"/>
      <c r="BC16" s="44"/>
      <c r="BD16" s="44"/>
      <c r="BE16" s="44"/>
      <c r="BF16" s="44"/>
      <c r="BG16" s="44"/>
      <c r="BH16" s="44">
        <v>-136</v>
      </c>
      <c r="BI16" s="44"/>
      <c r="BJ16" s="44"/>
      <c r="BK16" s="44"/>
      <c r="BL16" s="44"/>
    </row>
    <row r="17" spans="1:186" x14ac:dyDescent="0.25">
      <c r="A17" s="35">
        <v>1</v>
      </c>
      <c r="B17" s="36">
        <v>1371</v>
      </c>
      <c r="C17" s="37" t="s">
        <v>83</v>
      </c>
      <c r="D17" s="38">
        <v>42860</v>
      </c>
      <c r="E17" s="39">
        <v>27</v>
      </c>
      <c r="F17" s="40">
        <v>0.61199999999999999</v>
      </c>
      <c r="G17" s="41">
        <f t="shared" si="6"/>
        <v>423923</v>
      </c>
      <c r="H17" s="41">
        <v>163421</v>
      </c>
      <c r="I17" s="42">
        <f t="shared" si="2"/>
        <v>0.95971241830065357</v>
      </c>
      <c r="J17" s="43">
        <f>IF(E17&gt;12,(+H17+SUM(L17:P17))/$D$170/12," ")</f>
        <v>3.2522248642207791E-2</v>
      </c>
      <c r="K17" s="39">
        <f t="shared" si="3"/>
        <v>96.232414163619168</v>
      </c>
      <c r="L17" s="44">
        <v>3600</v>
      </c>
      <c r="M17" s="44">
        <v>21590</v>
      </c>
      <c r="N17" s="44">
        <v>20400</v>
      </c>
      <c r="O17" s="44">
        <v>18239</v>
      </c>
      <c r="P17" s="44">
        <v>17303</v>
      </c>
      <c r="Q17" s="44">
        <v>21194</v>
      </c>
      <c r="R17" s="44">
        <v>20600</v>
      </c>
      <c r="S17" s="44">
        <v>18600</v>
      </c>
      <c r="T17" s="44">
        <v>22600</v>
      </c>
      <c r="U17" s="44">
        <v>16400</v>
      </c>
      <c r="V17" s="44">
        <v>18478</v>
      </c>
      <c r="W17" s="44">
        <v>18200</v>
      </c>
      <c r="X17" s="44">
        <v>17200</v>
      </c>
      <c r="Y17" s="44">
        <v>13200</v>
      </c>
      <c r="Z17" s="44">
        <v>15491</v>
      </c>
      <c r="AA17" s="44">
        <v>14600</v>
      </c>
      <c r="AB17" s="44">
        <v>16367</v>
      </c>
      <c r="AC17" s="44">
        <v>14000</v>
      </c>
      <c r="AD17" s="44">
        <v>12933</v>
      </c>
      <c r="AE17" s="44">
        <v>12000</v>
      </c>
      <c r="AF17" s="44">
        <v>11964</v>
      </c>
      <c r="AG17" s="44">
        <v>7153</v>
      </c>
      <c r="AH17" s="44">
        <v>11374</v>
      </c>
      <c r="AI17" s="44">
        <v>5811</v>
      </c>
      <c r="AJ17" s="44">
        <v>6129</v>
      </c>
      <c r="AK17" s="44">
        <v>6678</v>
      </c>
      <c r="AL17" s="44">
        <v>6800</v>
      </c>
      <c r="AM17" s="44">
        <v>6658</v>
      </c>
      <c r="AN17" s="44">
        <v>6600</v>
      </c>
      <c r="AO17" s="44">
        <v>3400</v>
      </c>
      <c r="AP17" s="44">
        <v>3077</v>
      </c>
      <c r="AQ17" s="44">
        <v>2245</v>
      </c>
      <c r="AR17" s="44">
        <v>3303</v>
      </c>
      <c r="AS17" s="44">
        <v>1318</v>
      </c>
      <c r="AT17" s="44">
        <v>2999</v>
      </c>
      <c r="AU17" s="44">
        <v>2270</v>
      </c>
      <c r="AV17" s="44">
        <v>1617</v>
      </c>
      <c r="AW17" s="44">
        <v>1252</v>
      </c>
      <c r="AX17" s="44">
        <v>-39</v>
      </c>
      <c r="AY17" s="44">
        <v>351</v>
      </c>
      <c r="AZ17" s="44">
        <v>-105</v>
      </c>
      <c r="BA17" s="44"/>
      <c r="BB17" s="44"/>
      <c r="BC17" s="44">
        <v>55</v>
      </c>
      <c r="BD17" s="44">
        <v>200</v>
      </c>
      <c r="BE17" s="44">
        <v>-56</v>
      </c>
      <c r="BF17" s="44"/>
      <c r="BG17" s="44"/>
      <c r="BH17" s="44">
        <v>-126</v>
      </c>
      <c r="BI17" s="44"/>
      <c r="BJ17" s="44"/>
      <c r="BK17" s="44"/>
      <c r="BL17" s="44"/>
    </row>
    <row r="18" spans="1:186" x14ac:dyDescent="0.25">
      <c r="A18" s="35">
        <v>1</v>
      </c>
      <c r="B18" s="36">
        <v>1386</v>
      </c>
      <c r="C18" s="46" t="s">
        <v>290</v>
      </c>
      <c r="D18" s="38">
        <v>43133</v>
      </c>
      <c r="E18" s="39">
        <f>(+$K$4-D18+1)/7</f>
        <v>21.285714285714285</v>
      </c>
      <c r="F18" s="40">
        <v>0.61199999999999999</v>
      </c>
      <c r="G18" s="41">
        <f t="shared" si="6"/>
        <v>363753</v>
      </c>
      <c r="H18" s="41">
        <v>0</v>
      </c>
      <c r="I18" s="42">
        <f t="shared" si="2"/>
        <v>0.5943676470588235</v>
      </c>
      <c r="J18" s="43">
        <f>IF(E18&gt;12,SUM(AQ18:BC18)/$D$170/12," ")</f>
        <v>2.9841107724388128E-2</v>
      </c>
      <c r="K18" s="39">
        <f t="shared" si="3"/>
        <v>88.298993997222809</v>
      </c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>
        <v>4600</v>
      </c>
      <c r="AR18" s="44">
        <v>11013</v>
      </c>
      <c r="AS18" s="44">
        <v>18000</v>
      </c>
      <c r="AT18" s="44">
        <v>21000</v>
      </c>
      <c r="AU18" s="44">
        <v>22400</v>
      </c>
      <c r="AV18" s="44">
        <v>18800</v>
      </c>
      <c r="AW18" s="44">
        <v>19200</v>
      </c>
      <c r="AX18" s="44">
        <v>19491</v>
      </c>
      <c r="AY18" s="44">
        <v>16793</v>
      </c>
      <c r="AZ18" s="44">
        <v>22829</v>
      </c>
      <c r="BA18" s="44">
        <v>16200</v>
      </c>
      <c r="BB18" s="44">
        <v>17200</v>
      </c>
      <c r="BC18" s="44">
        <v>16866</v>
      </c>
      <c r="BD18" s="44">
        <v>13997</v>
      </c>
      <c r="BE18" s="44">
        <v>17896</v>
      </c>
      <c r="BF18" s="44">
        <v>17428</v>
      </c>
      <c r="BG18" s="44">
        <v>15433</v>
      </c>
      <c r="BH18" s="44">
        <v>15600</v>
      </c>
      <c r="BI18" s="44">
        <v>15600</v>
      </c>
      <c r="BJ18" s="44">
        <v>15808</v>
      </c>
      <c r="BK18" s="44">
        <v>14200</v>
      </c>
      <c r="BL18" s="44">
        <v>13399</v>
      </c>
    </row>
    <row r="19" spans="1:186" x14ac:dyDescent="0.25">
      <c r="A19" s="35">
        <v>1</v>
      </c>
      <c r="B19" s="36">
        <v>1315</v>
      </c>
      <c r="C19" s="37" t="s">
        <v>84</v>
      </c>
      <c r="D19" s="38">
        <v>42524</v>
      </c>
      <c r="E19" s="39">
        <v>27</v>
      </c>
      <c r="F19" s="40">
        <v>0.61199999999999999</v>
      </c>
      <c r="G19" s="41">
        <f t="shared" si="6"/>
        <v>228</v>
      </c>
      <c r="H19" s="41">
        <v>599955</v>
      </c>
      <c r="I19" s="42">
        <f t="shared" si="2"/>
        <v>0.98069117647058823</v>
      </c>
      <c r="J19" s="45" t="s">
        <v>75</v>
      </c>
      <c r="K19" s="45" t="s">
        <v>75</v>
      </c>
      <c r="L19" s="44">
        <v>200</v>
      </c>
      <c r="M19" s="44">
        <v>200</v>
      </c>
      <c r="N19" s="44"/>
      <c r="O19" s="44"/>
      <c r="P19" s="44"/>
      <c r="Q19" s="44">
        <v>-110</v>
      </c>
      <c r="R19" s="44"/>
      <c r="S19" s="44"/>
      <c r="T19" s="44"/>
      <c r="U19" s="44"/>
      <c r="V19" s="44"/>
      <c r="W19" s="44"/>
      <c r="X19" s="44"/>
      <c r="Y19" s="44"/>
      <c r="Z19" s="44">
        <v>-62</v>
      </c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</row>
    <row r="20" spans="1:186" x14ac:dyDescent="0.25">
      <c r="A20" s="35">
        <v>1</v>
      </c>
      <c r="B20" s="36">
        <v>1342</v>
      </c>
      <c r="C20" s="37" t="s">
        <v>85</v>
      </c>
      <c r="D20" s="38">
        <v>42664</v>
      </c>
      <c r="E20" s="39">
        <v>18</v>
      </c>
      <c r="F20" s="40">
        <v>0.61199999999999999</v>
      </c>
      <c r="G20" s="41">
        <f t="shared" si="6"/>
        <v>361</v>
      </c>
      <c r="H20" s="41">
        <v>597089</v>
      </c>
      <c r="I20" s="42">
        <f t="shared" si="2"/>
        <v>0.9762254901960784</v>
      </c>
      <c r="J20" s="45" t="s">
        <v>75</v>
      </c>
      <c r="K20" s="45" t="s">
        <v>75</v>
      </c>
      <c r="L20" s="44"/>
      <c r="M20" s="44">
        <v>109</v>
      </c>
      <c r="N20" s="44">
        <v>515</v>
      </c>
      <c r="O20" s="44">
        <v>-137</v>
      </c>
      <c r="P20" s="44">
        <v>-42</v>
      </c>
      <c r="Q20" s="44"/>
      <c r="R20" s="44">
        <v>-40</v>
      </c>
      <c r="S20" s="44">
        <v>400</v>
      </c>
      <c r="T20" s="44">
        <v>-231</v>
      </c>
      <c r="U20" s="44">
        <v>-150</v>
      </c>
      <c r="V20" s="44"/>
      <c r="W20" s="44"/>
      <c r="X20" s="44"/>
      <c r="Y20" s="44">
        <v>-63</v>
      </c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</row>
    <row r="21" spans="1:186" x14ac:dyDescent="0.25">
      <c r="A21" s="35">
        <v>1</v>
      </c>
      <c r="B21" s="36">
        <v>1383</v>
      </c>
      <c r="C21" s="37" t="s">
        <v>86</v>
      </c>
      <c r="D21" s="38">
        <v>42888</v>
      </c>
      <c r="E21" s="39">
        <v>34</v>
      </c>
      <c r="F21" s="40">
        <v>0.61199999999999999</v>
      </c>
      <c r="G21" s="41">
        <f t="shared" si="6"/>
        <v>531250</v>
      </c>
      <c r="H21" s="41">
        <v>67306</v>
      </c>
      <c r="I21" s="42">
        <f t="shared" si="2"/>
        <v>0.97803267973856212</v>
      </c>
      <c r="J21" s="43">
        <f>IF(E21&gt;12,(+H21+SUM(L21:T21))/$D$170/12," ")</f>
        <v>2.7472884051726432E-2</v>
      </c>
      <c r="K21" s="39">
        <f t="shared" ref="K21:K27" si="7">IF(E21&lt;11.5," ",J21/$J$173*100)</f>
        <v>81.291487111493623</v>
      </c>
      <c r="L21" s="44">
        <v>3000</v>
      </c>
      <c r="M21" s="44">
        <v>20955</v>
      </c>
      <c r="N21" s="44">
        <v>14800</v>
      </c>
      <c r="O21" s="44">
        <v>14043</v>
      </c>
      <c r="P21" s="44">
        <v>18480</v>
      </c>
      <c r="Q21" s="44">
        <v>15200</v>
      </c>
      <c r="R21" s="44">
        <v>15600</v>
      </c>
      <c r="S21" s="44">
        <v>20200</v>
      </c>
      <c r="T21" s="44">
        <v>17000</v>
      </c>
      <c r="U21" s="44">
        <v>18000</v>
      </c>
      <c r="V21" s="44">
        <v>16760</v>
      </c>
      <c r="W21" s="44">
        <v>17600</v>
      </c>
      <c r="X21" s="44">
        <v>15400</v>
      </c>
      <c r="Y21" s="44">
        <v>12600</v>
      </c>
      <c r="Z21" s="44">
        <v>15600</v>
      </c>
      <c r="AA21" s="44">
        <v>15800</v>
      </c>
      <c r="AB21" s="44">
        <v>13685</v>
      </c>
      <c r="AC21" s="44">
        <v>10000</v>
      </c>
      <c r="AD21" s="44">
        <v>11474</v>
      </c>
      <c r="AE21" s="44">
        <v>14000</v>
      </c>
      <c r="AF21" s="44">
        <v>11600</v>
      </c>
      <c r="AG21" s="44">
        <v>9522</v>
      </c>
      <c r="AH21" s="44">
        <v>14876</v>
      </c>
      <c r="AI21" s="44">
        <v>8898</v>
      </c>
      <c r="AJ21" s="44">
        <v>8578</v>
      </c>
      <c r="AK21" s="44">
        <v>13511</v>
      </c>
      <c r="AL21" s="44">
        <v>19786</v>
      </c>
      <c r="AM21" s="44">
        <v>12730</v>
      </c>
      <c r="AN21" s="44">
        <v>10000</v>
      </c>
      <c r="AO21" s="44">
        <v>9800</v>
      </c>
      <c r="AP21" s="44">
        <v>11205</v>
      </c>
      <c r="AQ21" s="44">
        <v>11249</v>
      </c>
      <c r="AR21" s="44">
        <v>11800</v>
      </c>
      <c r="AS21" s="44">
        <v>10400</v>
      </c>
      <c r="AT21" s="44">
        <v>12600</v>
      </c>
      <c r="AU21" s="44">
        <v>7000</v>
      </c>
      <c r="AV21" s="44">
        <v>9200</v>
      </c>
      <c r="AW21" s="44">
        <v>7400</v>
      </c>
      <c r="AX21" s="44">
        <v>6800</v>
      </c>
      <c r="AY21" s="44">
        <v>4118</v>
      </c>
      <c r="AZ21" s="44">
        <v>2800</v>
      </c>
      <c r="BA21" s="44">
        <v>3000</v>
      </c>
      <c r="BB21" s="44">
        <v>3135</v>
      </c>
      <c r="BC21" s="44">
        <v>1893</v>
      </c>
      <c r="BD21" s="44">
        <v>2121</v>
      </c>
      <c r="BE21" s="44">
        <v>1555</v>
      </c>
      <c r="BF21" s="44">
        <v>1282</v>
      </c>
      <c r="BG21" s="44">
        <v>836</v>
      </c>
      <c r="BH21" s="44">
        <v>1000</v>
      </c>
      <c r="BI21" s="44">
        <v>999</v>
      </c>
      <c r="BJ21" s="44">
        <v>267</v>
      </c>
      <c r="BK21" s="44">
        <v>492</v>
      </c>
      <c r="BL21" s="44">
        <v>600</v>
      </c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</row>
    <row r="22" spans="1:186" x14ac:dyDescent="0.25">
      <c r="A22" s="35">
        <v>1</v>
      </c>
      <c r="B22" s="36">
        <v>1433</v>
      </c>
      <c r="C22" s="37" t="s">
        <v>291</v>
      </c>
      <c r="D22" s="38">
        <v>43028</v>
      </c>
      <c r="E22" s="39">
        <v>14</v>
      </c>
      <c r="F22" s="40">
        <v>0.54315000000000002</v>
      </c>
      <c r="G22" s="41">
        <f t="shared" si="6"/>
        <v>533863</v>
      </c>
      <c r="H22" s="41">
        <v>0</v>
      </c>
      <c r="I22" s="42">
        <f t="shared" si="2"/>
        <v>0.98290159256190734</v>
      </c>
      <c r="J22" s="43">
        <f>IF(E22&gt;12,SUM(AB22:AN22)/$D$170/12," ")</f>
        <v>5.2822638558639064E-2</v>
      </c>
      <c r="K22" s="39">
        <f t="shared" si="7"/>
        <v>156.30069393150774</v>
      </c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>
        <v>1350</v>
      </c>
      <c r="AC22" s="44">
        <v>7500</v>
      </c>
      <c r="AD22" s="44">
        <v>15192</v>
      </c>
      <c r="AE22" s="44">
        <v>24300</v>
      </c>
      <c r="AF22" s="44">
        <v>24900</v>
      </c>
      <c r="AG22" s="44">
        <v>26100</v>
      </c>
      <c r="AH22" s="44">
        <v>28326</v>
      </c>
      <c r="AI22" s="44">
        <v>31179</v>
      </c>
      <c r="AJ22" s="44">
        <v>31950</v>
      </c>
      <c r="AK22" s="44">
        <v>48750</v>
      </c>
      <c r="AL22" s="44">
        <v>79500</v>
      </c>
      <c r="AM22" s="44">
        <v>42756</v>
      </c>
      <c r="AN22" s="44">
        <v>35400</v>
      </c>
      <c r="AO22" s="44">
        <v>30600</v>
      </c>
      <c r="AP22" s="44">
        <v>16663</v>
      </c>
      <c r="AQ22" s="44">
        <v>16936</v>
      </c>
      <c r="AR22" s="44">
        <v>13586</v>
      </c>
      <c r="AS22" s="44">
        <v>7552</v>
      </c>
      <c r="AT22" s="44">
        <v>9976</v>
      </c>
      <c r="AU22" s="44">
        <v>9300</v>
      </c>
      <c r="AV22" s="44">
        <v>9835</v>
      </c>
      <c r="AW22" s="44">
        <v>4711</v>
      </c>
      <c r="AX22" s="44">
        <v>5400</v>
      </c>
      <c r="AY22" s="44">
        <v>3846</v>
      </c>
      <c r="AZ22" s="44">
        <v>2074</v>
      </c>
      <c r="BA22" s="44">
        <v>1200</v>
      </c>
      <c r="BB22" s="44">
        <v>2080</v>
      </c>
      <c r="BC22" s="44">
        <v>750</v>
      </c>
      <c r="BD22" s="44">
        <v>1436</v>
      </c>
      <c r="BE22" s="44">
        <v>16</v>
      </c>
      <c r="BF22" s="44">
        <v>550</v>
      </c>
      <c r="BG22" s="44">
        <v>137</v>
      </c>
      <c r="BH22" s="44">
        <v>-12</v>
      </c>
      <c r="BI22" s="44">
        <v>150</v>
      </c>
      <c r="BJ22" s="44">
        <v>-11</v>
      </c>
      <c r="BK22" s="44">
        <v>-115</v>
      </c>
      <c r="BL22" s="44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</row>
    <row r="23" spans="1:186" x14ac:dyDescent="0.25">
      <c r="A23" s="35">
        <v>1</v>
      </c>
      <c r="B23" s="36">
        <v>1385</v>
      </c>
      <c r="C23" s="46" t="s">
        <v>292</v>
      </c>
      <c r="D23" s="38">
        <v>43161</v>
      </c>
      <c r="E23" s="39">
        <f>(+$K$4-D23+1)/7</f>
        <v>17.285714285714285</v>
      </c>
      <c r="F23" s="40">
        <v>0.61199999999999999</v>
      </c>
      <c r="G23" s="41">
        <f t="shared" si="6"/>
        <v>326461</v>
      </c>
      <c r="H23" s="41">
        <v>0</v>
      </c>
      <c r="I23" s="42">
        <f t="shared" si="2"/>
        <v>0.53343300653594772</v>
      </c>
      <c r="J23" s="43">
        <f>IF(E23&gt;12,SUM(AU23:BG23)/$D$170/12," ")</f>
        <v>3.0385687460436517E-2</v>
      </c>
      <c r="K23" s="39">
        <f t="shared" si="7"/>
        <v>89.910390038162902</v>
      </c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>
        <v>1800</v>
      </c>
      <c r="AV23" s="44">
        <v>11600</v>
      </c>
      <c r="AW23" s="44">
        <v>15200</v>
      </c>
      <c r="AX23" s="44">
        <v>23600</v>
      </c>
      <c r="AY23" s="44">
        <v>21693</v>
      </c>
      <c r="AZ23" s="44">
        <v>21200</v>
      </c>
      <c r="BA23" s="44">
        <v>20000</v>
      </c>
      <c r="BB23" s="44">
        <v>18400</v>
      </c>
      <c r="BC23" s="44">
        <v>19653</v>
      </c>
      <c r="BD23" s="44">
        <v>19305</v>
      </c>
      <c r="BE23" s="44">
        <v>17200</v>
      </c>
      <c r="BF23" s="44">
        <v>20980</v>
      </c>
      <c r="BG23" s="44">
        <v>17856</v>
      </c>
      <c r="BH23" s="44">
        <v>18246</v>
      </c>
      <c r="BI23" s="44">
        <v>22000</v>
      </c>
      <c r="BJ23" s="44">
        <v>20528</v>
      </c>
      <c r="BK23" s="44">
        <v>17600</v>
      </c>
      <c r="BL23" s="44">
        <v>19600</v>
      </c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</row>
    <row r="24" spans="1:186" x14ac:dyDescent="0.25">
      <c r="A24" s="35">
        <v>1</v>
      </c>
      <c r="B24" s="36">
        <v>1369</v>
      </c>
      <c r="C24" s="37" t="s">
        <v>87</v>
      </c>
      <c r="D24" s="38">
        <v>42741</v>
      </c>
      <c r="E24" s="39">
        <v>32</v>
      </c>
      <c r="F24" s="40">
        <v>0.60519999999999996</v>
      </c>
      <c r="G24" s="41">
        <f t="shared" si="6"/>
        <v>186467</v>
      </c>
      <c r="H24" s="41">
        <v>396376</v>
      </c>
      <c r="I24" s="42">
        <f t="shared" si="2"/>
        <v>0.96305849306014546</v>
      </c>
      <c r="J24" s="43">
        <v>2.3975870928618165E-2</v>
      </c>
      <c r="K24" s="39">
        <f t="shared" si="7"/>
        <v>70.943924158487405</v>
      </c>
      <c r="L24" s="44">
        <v>3200</v>
      </c>
      <c r="M24" s="44">
        <v>14400</v>
      </c>
      <c r="N24" s="44">
        <v>13000</v>
      </c>
      <c r="O24" s="44">
        <v>13138</v>
      </c>
      <c r="P24" s="44">
        <v>11507</v>
      </c>
      <c r="Q24" s="44">
        <v>14599</v>
      </c>
      <c r="R24" s="44">
        <v>13199</v>
      </c>
      <c r="S24" s="44">
        <v>12400</v>
      </c>
      <c r="T24" s="44">
        <v>8000</v>
      </c>
      <c r="U24" s="44">
        <v>10600</v>
      </c>
      <c r="V24" s="44">
        <v>10857</v>
      </c>
      <c r="W24" s="44">
        <v>6386</v>
      </c>
      <c r="X24" s="44">
        <v>7028</v>
      </c>
      <c r="Y24" s="44">
        <v>6000</v>
      </c>
      <c r="Z24" s="44">
        <v>4800</v>
      </c>
      <c r="AA24" s="44">
        <v>5600</v>
      </c>
      <c r="AB24" s="44">
        <v>5423</v>
      </c>
      <c r="AC24" s="44">
        <v>4253</v>
      </c>
      <c r="AD24" s="44">
        <v>4349</v>
      </c>
      <c r="AE24" s="44">
        <v>2600</v>
      </c>
      <c r="AF24" s="44">
        <v>4000</v>
      </c>
      <c r="AG24" s="44">
        <v>1617</v>
      </c>
      <c r="AH24" s="44">
        <v>1234</v>
      </c>
      <c r="AI24" s="44">
        <v>599</v>
      </c>
      <c r="AJ24" s="44">
        <v>1397</v>
      </c>
      <c r="AK24" s="44">
        <v>1452</v>
      </c>
      <c r="AL24" s="44">
        <v>1000</v>
      </c>
      <c r="AM24" s="44">
        <v>593</v>
      </c>
      <c r="AN24" s="44">
        <v>563</v>
      </c>
      <c r="AO24" s="44">
        <v>600</v>
      </c>
      <c r="AP24" s="44">
        <v>83</v>
      </c>
      <c r="AQ24" s="44">
        <v>184</v>
      </c>
      <c r="AR24" s="44">
        <v>259</v>
      </c>
      <c r="AS24" s="44">
        <v>600</v>
      </c>
      <c r="AT24" s="44">
        <v>400</v>
      </c>
      <c r="AU24" s="44">
        <v>-138</v>
      </c>
      <c r="AV24" s="44"/>
      <c r="AW24" s="44"/>
      <c r="AX24" s="44"/>
      <c r="AY24" s="44">
        <v>200</v>
      </c>
      <c r="AZ24" s="44"/>
      <c r="BA24" s="44">
        <v>200</v>
      </c>
      <c r="BB24" s="44">
        <v>-63</v>
      </c>
      <c r="BC24" s="44"/>
      <c r="BD24" s="44">
        <v>200</v>
      </c>
      <c r="BE24" s="44">
        <v>200</v>
      </c>
      <c r="BF24" s="44">
        <v>-52</v>
      </c>
      <c r="BG24" s="44"/>
      <c r="BH24" s="44"/>
      <c r="BI24" s="44"/>
      <c r="BJ24" s="44"/>
      <c r="BK24" s="44"/>
      <c r="BL24" s="44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</row>
    <row r="25" spans="1:186" x14ac:dyDescent="0.25">
      <c r="A25" s="35">
        <v>1</v>
      </c>
      <c r="B25" s="36">
        <v>1368</v>
      </c>
      <c r="C25" s="37" t="s">
        <v>89</v>
      </c>
      <c r="D25" s="38">
        <v>42706</v>
      </c>
      <c r="E25" s="39">
        <v>17</v>
      </c>
      <c r="F25" s="40">
        <v>0.61199999999999999</v>
      </c>
      <c r="G25" s="41">
        <f>SUM(L25:BL25)</f>
        <v>3592</v>
      </c>
      <c r="H25" s="41">
        <v>589917</v>
      </c>
      <c r="I25" s="42">
        <f t="shared" si="2"/>
        <v>0.96978594771241833</v>
      </c>
      <c r="J25" s="43">
        <v>5.0895132161988203E-2</v>
      </c>
      <c r="K25" s="39">
        <f t="shared" si="7"/>
        <v>150.59725700418528</v>
      </c>
      <c r="L25" s="44"/>
      <c r="M25" s="44">
        <v>1673</v>
      </c>
      <c r="N25" s="44">
        <v>617</v>
      </c>
      <c r="O25" s="44">
        <v>654</v>
      </c>
      <c r="P25" s="44">
        <v>326</v>
      </c>
      <c r="Q25" s="44">
        <v>600</v>
      </c>
      <c r="R25" s="44"/>
      <c r="S25" s="44">
        <v>34</v>
      </c>
      <c r="T25" s="44">
        <v>-93</v>
      </c>
      <c r="U25" s="44">
        <v>-60</v>
      </c>
      <c r="V25" s="44"/>
      <c r="W25" s="44">
        <v>-102</v>
      </c>
      <c r="X25" s="44"/>
      <c r="Y25" s="44"/>
      <c r="Z25" s="44"/>
      <c r="AA25" s="44"/>
      <c r="AB25" s="44"/>
      <c r="AC25" s="44"/>
      <c r="AD25" s="44"/>
      <c r="AE25" s="44">
        <v>-43</v>
      </c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>
        <v>-14</v>
      </c>
      <c r="BD25" s="44"/>
      <c r="BE25" s="44"/>
      <c r="BF25" s="44"/>
      <c r="BG25" s="44"/>
      <c r="BH25" s="44"/>
      <c r="BI25" s="44"/>
      <c r="BJ25" s="44"/>
      <c r="BK25" s="44"/>
      <c r="BL25" s="44"/>
    </row>
    <row r="26" spans="1:186" x14ac:dyDescent="0.25">
      <c r="A26" s="35">
        <v>1</v>
      </c>
      <c r="B26" s="36">
        <v>1407</v>
      </c>
      <c r="C26" s="46" t="s">
        <v>293</v>
      </c>
      <c r="D26" s="38">
        <v>43161</v>
      </c>
      <c r="E26" s="39">
        <f>(+$K$4-D26+1)/7</f>
        <v>17.285714285714285</v>
      </c>
      <c r="F26" s="40">
        <v>0.61199999999999999</v>
      </c>
      <c r="G26" s="41">
        <f t="shared" ref="G26" si="8">SUM(L26:BL26)</f>
        <v>261998</v>
      </c>
      <c r="H26" s="41">
        <v>0</v>
      </c>
      <c r="I26" s="42">
        <f t="shared" si="2"/>
        <v>0.42810130718954248</v>
      </c>
      <c r="J26" s="43">
        <f>IF(E26&gt;12,SUM(AU26:BG26)/$D$170/12," ")</f>
        <v>2.4393581539345385E-2</v>
      </c>
      <c r="K26" s="39">
        <f t="shared" si="7"/>
        <v>72.179918044834849</v>
      </c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>
        <v>2850</v>
      </c>
      <c r="AV26" s="44">
        <v>7500</v>
      </c>
      <c r="AW26" s="44">
        <v>13500</v>
      </c>
      <c r="AX26" s="44">
        <v>15300</v>
      </c>
      <c r="AY26" s="44">
        <v>15901</v>
      </c>
      <c r="AZ26" s="44">
        <v>16050</v>
      </c>
      <c r="BA26" s="44">
        <v>19200</v>
      </c>
      <c r="BB26" s="44">
        <v>17850</v>
      </c>
      <c r="BC26" s="44">
        <v>13268</v>
      </c>
      <c r="BD26" s="44">
        <v>16169</v>
      </c>
      <c r="BE26" s="44">
        <v>14912</v>
      </c>
      <c r="BF26" s="44">
        <v>15600</v>
      </c>
      <c r="BG26" s="44">
        <v>15329</v>
      </c>
      <c r="BH26" s="44">
        <v>16679</v>
      </c>
      <c r="BI26" s="44">
        <v>14400</v>
      </c>
      <c r="BJ26" s="44">
        <v>16148</v>
      </c>
      <c r="BK26" s="44">
        <v>17550</v>
      </c>
      <c r="BL26" s="44">
        <v>13792</v>
      </c>
    </row>
    <row r="27" spans="1:186" x14ac:dyDescent="0.25">
      <c r="A27" s="35">
        <v>1</v>
      </c>
      <c r="B27" s="36">
        <v>1384</v>
      </c>
      <c r="C27" s="37" t="s">
        <v>294</v>
      </c>
      <c r="D27" s="38">
        <v>42979</v>
      </c>
      <c r="E27" s="39">
        <v>31</v>
      </c>
      <c r="F27" s="40">
        <v>0.61199999999999999</v>
      </c>
      <c r="G27" s="41">
        <f t="shared" ref="G27" si="9">SUM(L27:BL27)</f>
        <v>576779</v>
      </c>
      <c r="H27" s="41">
        <v>0</v>
      </c>
      <c r="I27" s="42">
        <f>((G27+H27)/((F27*(A27*1000000))))</f>
        <v>0.94244934640522871</v>
      </c>
      <c r="J27" s="43">
        <f>IF(E27&gt;12,SUM(U27:AG27)/$D$170/12," ")</f>
        <v>2.6312709786210895E-2</v>
      </c>
      <c r="K27" s="39">
        <f t="shared" si="7"/>
        <v>77.858564263835177</v>
      </c>
      <c r="L27" s="44"/>
      <c r="M27" s="44"/>
      <c r="N27" s="44"/>
      <c r="O27" s="44"/>
      <c r="P27" s="44"/>
      <c r="Q27" s="44"/>
      <c r="R27" s="44"/>
      <c r="S27" s="44"/>
      <c r="T27" s="44"/>
      <c r="U27" s="44">
        <v>3600</v>
      </c>
      <c r="V27" s="44">
        <v>7000</v>
      </c>
      <c r="W27" s="44">
        <v>18200</v>
      </c>
      <c r="X27" s="44">
        <v>16200</v>
      </c>
      <c r="Y27" s="44">
        <v>17800</v>
      </c>
      <c r="Z27" s="44">
        <v>17000</v>
      </c>
      <c r="AA27" s="44">
        <v>15800</v>
      </c>
      <c r="AB27" s="44">
        <v>18200</v>
      </c>
      <c r="AC27" s="44">
        <v>15800</v>
      </c>
      <c r="AD27" s="44">
        <v>15806</v>
      </c>
      <c r="AE27" s="44">
        <v>17000</v>
      </c>
      <c r="AF27" s="44">
        <v>18000</v>
      </c>
      <c r="AG27" s="44">
        <v>17454</v>
      </c>
      <c r="AH27" s="44">
        <v>16448</v>
      </c>
      <c r="AI27" s="44">
        <v>13000</v>
      </c>
      <c r="AJ27" s="44">
        <v>15200</v>
      </c>
      <c r="AK27" s="44">
        <v>18200</v>
      </c>
      <c r="AL27" s="44">
        <v>26400</v>
      </c>
      <c r="AM27" s="44">
        <v>20134</v>
      </c>
      <c r="AN27" s="44">
        <v>15400</v>
      </c>
      <c r="AO27" s="44">
        <v>11400</v>
      </c>
      <c r="AP27" s="44">
        <v>16830</v>
      </c>
      <c r="AQ27" s="44">
        <v>15896</v>
      </c>
      <c r="AR27" s="44">
        <v>15443</v>
      </c>
      <c r="AS27" s="44">
        <v>13481</v>
      </c>
      <c r="AT27" s="44">
        <v>19400</v>
      </c>
      <c r="AU27" s="44">
        <v>19400</v>
      </c>
      <c r="AV27" s="44">
        <v>17437</v>
      </c>
      <c r="AW27" s="44">
        <v>9971</v>
      </c>
      <c r="AX27" s="44">
        <v>11736</v>
      </c>
      <c r="AY27" s="44">
        <v>10179</v>
      </c>
      <c r="AZ27" s="44">
        <v>13600</v>
      </c>
      <c r="BA27" s="44">
        <v>9800</v>
      </c>
      <c r="BB27" s="44">
        <v>9735</v>
      </c>
      <c r="BC27" s="44">
        <v>11462</v>
      </c>
      <c r="BD27" s="44">
        <v>6515</v>
      </c>
      <c r="BE27" s="44">
        <v>7374</v>
      </c>
      <c r="BF27" s="44">
        <v>7153</v>
      </c>
      <c r="BG27" s="44">
        <v>4800</v>
      </c>
      <c r="BH27" s="44">
        <v>5200</v>
      </c>
      <c r="BI27" s="44">
        <v>4800</v>
      </c>
      <c r="BJ27" s="44">
        <v>4926</v>
      </c>
      <c r="BK27" s="44">
        <v>3999</v>
      </c>
      <c r="BL27" s="44">
        <v>3600</v>
      </c>
    </row>
    <row r="28" spans="1:186" x14ac:dyDescent="0.25">
      <c r="A28" s="47" t="s">
        <v>91</v>
      </c>
      <c r="B28" s="48"/>
      <c r="C28" s="48"/>
      <c r="D28" s="48"/>
      <c r="E28" s="48"/>
      <c r="F28" s="48"/>
      <c r="G28" s="48"/>
      <c r="H28" s="48"/>
      <c r="I28" s="48"/>
      <c r="J28" s="48"/>
      <c r="K28" s="49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</row>
    <row r="29" spans="1:186" x14ac:dyDescent="0.25">
      <c r="A29" s="35">
        <v>2</v>
      </c>
      <c r="B29" s="50">
        <v>1329</v>
      </c>
      <c r="C29" s="51" t="s">
        <v>93</v>
      </c>
      <c r="D29" s="38">
        <v>42588</v>
      </c>
      <c r="E29" s="39">
        <v>26</v>
      </c>
      <c r="F29" s="40">
        <v>0.51</v>
      </c>
      <c r="G29" s="41">
        <f>SUM(L29:BL29)</f>
        <v>774</v>
      </c>
      <c r="H29" s="41">
        <v>1015404</v>
      </c>
      <c r="I29" s="42">
        <f t="shared" ref="I29:I49" si="10">((G29+H29)/((F29*(A29*1000000))))</f>
        <v>0.99625294117647056</v>
      </c>
      <c r="J29" s="45" t="s">
        <v>75</v>
      </c>
      <c r="K29" s="45" t="s">
        <v>75</v>
      </c>
      <c r="L29" s="44"/>
      <c r="M29" s="44">
        <v>200</v>
      </c>
      <c r="N29" s="44"/>
      <c r="O29" s="44">
        <v>200</v>
      </c>
      <c r="P29" s="44"/>
      <c r="Q29" s="44"/>
      <c r="R29" s="44"/>
      <c r="S29" s="44"/>
      <c r="T29" s="44">
        <v>174</v>
      </c>
      <c r="U29" s="44"/>
      <c r="V29" s="44"/>
      <c r="W29" s="44"/>
      <c r="X29" s="44"/>
      <c r="Y29" s="44">
        <v>200</v>
      </c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</row>
    <row r="30" spans="1:186" x14ac:dyDescent="0.25">
      <c r="A30" s="35">
        <v>2</v>
      </c>
      <c r="B30" s="36">
        <v>1429</v>
      </c>
      <c r="C30" s="37" t="s">
        <v>288</v>
      </c>
      <c r="D30" s="38">
        <v>42923</v>
      </c>
      <c r="E30" s="39">
        <v>34</v>
      </c>
      <c r="F30" s="40">
        <v>0.76500000000000001</v>
      </c>
      <c r="G30" s="41">
        <f>SUM(L30:BL30)</f>
        <v>1514486</v>
      </c>
      <c r="H30" s="41">
        <v>0</v>
      </c>
      <c r="I30" s="42">
        <f t="shared" si="10"/>
        <v>0.98986013071895429</v>
      </c>
      <c r="J30" s="43">
        <f>IF(E30&gt;12,SUM(M30:Y30)/$D$170/12," ")</f>
        <v>7.8839985318289896E-2</v>
      </c>
      <c r="K30" s="39">
        <f t="shared" ref="K30:K37" si="11">IF(E30&lt;12," ",J30/$J$174*100)</f>
        <v>129.13025195117959</v>
      </c>
      <c r="L30" s="44"/>
      <c r="M30" s="44">
        <v>2600</v>
      </c>
      <c r="N30" s="44">
        <v>29600</v>
      </c>
      <c r="O30" s="44">
        <v>45042</v>
      </c>
      <c r="P30" s="44">
        <v>45600</v>
      </c>
      <c r="Q30" s="44">
        <v>60800</v>
      </c>
      <c r="R30" s="44">
        <v>58200</v>
      </c>
      <c r="S30" s="44">
        <v>48400</v>
      </c>
      <c r="T30" s="44">
        <v>55400</v>
      </c>
      <c r="U30" s="44">
        <v>50800</v>
      </c>
      <c r="V30" s="44">
        <v>49600</v>
      </c>
      <c r="W30" s="44">
        <v>48200</v>
      </c>
      <c r="X30" s="44">
        <v>46200</v>
      </c>
      <c r="Y30" s="44">
        <v>52400</v>
      </c>
      <c r="Z30" s="44">
        <v>48970</v>
      </c>
      <c r="AA30" s="44">
        <v>42400</v>
      </c>
      <c r="AB30" s="44">
        <v>38938</v>
      </c>
      <c r="AC30" s="44">
        <v>36390</v>
      </c>
      <c r="AD30" s="44">
        <v>38834</v>
      </c>
      <c r="AE30" s="44">
        <v>36200</v>
      </c>
      <c r="AF30" s="44">
        <v>35200</v>
      </c>
      <c r="AG30" s="44">
        <v>31282</v>
      </c>
      <c r="AH30" s="44">
        <v>33418</v>
      </c>
      <c r="AI30" s="44">
        <v>36000</v>
      </c>
      <c r="AJ30" s="44">
        <v>29000</v>
      </c>
      <c r="AK30" s="44">
        <v>30200</v>
      </c>
      <c r="AL30" s="44">
        <v>41600</v>
      </c>
      <c r="AM30" s="44">
        <v>40440</v>
      </c>
      <c r="AN30" s="44">
        <v>40290</v>
      </c>
      <c r="AO30" s="44">
        <v>37620</v>
      </c>
      <c r="AP30" s="44">
        <v>40366</v>
      </c>
      <c r="AQ30" s="44">
        <v>44054</v>
      </c>
      <c r="AR30" s="44">
        <v>33522</v>
      </c>
      <c r="AS30" s="44">
        <v>33866</v>
      </c>
      <c r="AT30" s="44">
        <v>32000</v>
      </c>
      <c r="AU30" s="44">
        <v>28800</v>
      </c>
      <c r="AV30" s="44">
        <v>20182</v>
      </c>
      <c r="AW30" s="44">
        <v>19600</v>
      </c>
      <c r="AX30" s="44">
        <v>17400</v>
      </c>
      <c r="AY30" s="44">
        <v>13200</v>
      </c>
      <c r="AZ30" s="44">
        <v>11586</v>
      </c>
      <c r="BA30" s="44">
        <v>6200</v>
      </c>
      <c r="BB30" s="44">
        <v>7342</v>
      </c>
      <c r="BC30" s="44">
        <v>5230</v>
      </c>
      <c r="BD30" s="44">
        <v>3648</v>
      </c>
      <c r="BE30" s="44">
        <v>2492</v>
      </c>
      <c r="BF30" s="44">
        <v>2186</v>
      </c>
      <c r="BG30" s="44">
        <v>706</v>
      </c>
      <c r="BH30" s="44">
        <v>1400</v>
      </c>
      <c r="BI30" s="44">
        <v>482</v>
      </c>
      <c r="BJ30" s="44">
        <v>200</v>
      </c>
      <c r="BK30" s="44">
        <v>400</v>
      </c>
      <c r="BL30" s="44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</row>
    <row r="31" spans="1:186" x14ac:dyDescent="0.25">
      <c r="A31" s="35">
        <v>2</v>
      </c>
      <c r="B31" s="50">
        <v>1330</v>
      </c>
      <c r="C31" s="51" t="s">
        <v>95</v>
      </c>
      <c r="D31" s="38">
        <v>42797</v>
      </c>
      <c r="E31" s="39">
        <v>31</v>
      </c>
      <c r="F31" s="40">
        <v>0.505</v>
      </c>
      <c r="G31" s="41">
        <f>SUM(L31:BL31)</f>
        <v>431464</v>
      </c>
      <c r="H31" s="41">
        <v>543950</v>
      </c>
      <c r="I31" s="42">
        <f t="shared" si="10"/>
        <v>0.96575643564356439</v>
      </c>
      <c r="J31" s="43">
        <v>5.3986137486767845E-2</v>
      </c>
      <c r="K31" s="39">
        <f t="shared" si="11"/>
        <v>88.422689418234967</v>
      </c>
      <c r="L31" s="44">
        <v>5200</v>
      </c>
      <c r="M31" s="44">
        <v>35244</v>
      </c>
      <c r="N31" s="44">
        <v>27800</v>
      </c>
      <c r="O31" s="44">
        <v>22172</v>
      </c>
      <c r="P31" s="44">
        <v>23800</v>
      </c>
      <c r="Q31" s="44">
        <v>25200</v>
      </c>
      <c r="R31" s="44">
        <v>21200</v>
      </c>
      <c r="S31" s="44">
        <v>19400</v>
      </c>
      <c r="T31" s="44">
        <v>23200</v>
      </c>
      <c r="U31" s="44">
        <v>18800</v>
      </c>
      <c r="V31" s="44">
        <v>19762</v>
      </c>
      <c r="W31" s="44">
        <v>21600</v>
      </c>
      <c r="X31" s="44">
        <v>19200</v>
      </c>
      <c r="Y31" s="44">
        <v>14000</v>
      </c>
      <c r="Z31" s="44">
        <v>18800</v>
      </c>
      <c r="AA31" s="44">
        <v>17000</v>
      </c>
      <c r="AB31" s="44">
        <v>14964</v>
      </c>
      <c r="AC31" s="44">
        <v>12006</v>
      </c>
      <c r="AD31" s="44">
        <v>12176</v>
      </c>
      <c r="AE31" s="44">
        <v>10176</v>
      </c>
      <c r="AF31" s="44">
        <v>8800</v>
      </c>
      <c r="AG31" s="44">
        <v>7562</v>
      </c>
      <c r="AH31" s="44">
        <v>8606</v>
      </c>
      <c r="AI31" s="44">
        <v>6208</v>
      </c>
      <c r="AJ31" s="44">
        <v>3414</v>
      </c>
      <c r="AK31" s="44">
        <v>1800</v>
      </c>
      <c r="AL31" s="44">
        <v>2000</v>
      </c>
      <c r="AM31" s="44">
        <v>3324</v>
      </c>
      <c r="AN31" s="44">
        <v>1152</v>
      </c>
      <c r="AO31" s="44">
        <v>1400</v>
      </c>
      <c r="AP31" s="44">
        <v>1000</v>
      </c>
      <c r="AQ31" s="44">
        <v>946</v>
      </c>
      <c r="AR31" s="44">
        <v>1294</v>
      </c>
      <c r="AS31" s="44">
        <v>790</v>
      </c>
      <c r="AT31" s="44">
        <v>576</v>
      </c>
      <c r="AU31" s="44">
        <v>92</v>
      </c>
      <c r="AV31" s="44"/>
      <c r="AW31" s="44"/>
      <c r="AX31" s="44"/>
      <c r="AY31" s="44"/>
      <c r="AZ31" s="44">
        <v>200</v>
      </c>
      <c r="BA31" s="44"/>
      <c r="BB31" s="44"/>
      <c r="BC31" s="44">
        <v>200</v>
      </c>
      <c r="BD31" s="44">
        <v>200</v>
      </c>
      <c r="BE31" s="44"/>
      <c r="BF31" s="44"/>
      <c r="BG31" s="44"/>
      <c r="BH31" s="44"/>
      <c r="BI31" s="44"/>
      <c r="BJ31" s="44"/>
      <c r="BK31" s="44">
        <v>200</v>
      </c>
      <c r="BL31" s="44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</row>
    <row r="32" spans="1:186" x14ac:dyDescent="0.25">
      <c r="A32" s="35">
        <v>2</v>
      </c>
      <c r="B32" s="50">
        <v>1353</v>
      </c>
      <c r="C32" s="51" t="s">
        <v>73</v>
      </c>
      <c r="D32" s="38">
        <v>42832</v>
      </c>
      <c r="E32" s="39">
        <v>34</v>
      </c>
      <c r="F32" s="40">
        <v>0.51</v>
      </c>
      <c r="G32" s="41">
        <f>SUM(L32:BL32)</f>
        <v>611538</v>
      </c>
      <c r="H32" s="41">
        <v>395536</v>
      </c>
      <c r="I32" s="42">
        <f t="shared" si="10"/>
        <v>0.98732745098039221</v>
      </c>
      <c r="J32" s="43">
        <v>5.2600950055588354E-2</v>
      </c>
      <c r="K32" s="39">
        <f t="shared" si="11"/>
        <v>86.153921847240511</v>
      </c>
      <c r="L32" s="44">
        <v>4000</v>
      </c>
      <c r="M32" s="44">
        <v>32600</v>
      </c>
      <c r="N32" s="44">
        <v>23400</v>
      </c>
      <c r="O32" s="44">
        <v>23252</v>
      </c>
      <c r="P32" s="44">
        <v>28070</v>
      </c>
      <c r="Q32" s="44">
        <v>28000</v>
      </c>
      <c r="R32" s="44">
        <v>25578</v>
      </c>
      <c r="S32" s="44">
        <v>21400</v>
      </c>
      <c r="T32" s="44">
        <v>23200</v>
      </c>
      <c r="U32" s="44">
        <v>21600</v>
      </c>
      <c r="V32" s="44">
        <v>21450</v>
      </c>
      <c r="W32" s="44">
        <v>24394</v>
      </c>
      <c r="X32" s="44">
        <v>20200</v>
      </c>
      <c r="Y32" s="44">
        <v>20000</v>
      </c>
      <c r="Z32" s="44">
        <v>23400</v>
      </c>
      <c r="AA32" s="44">
        <v>19800</v>
      </c>
      <c r="AB32" s="44">
        <v>21400</v>
      </c>
      <c r="AC32" s="44">
        <v>17188</v>
      </c>
      <c r="AD32" s="44">
        <v>17020</v>
      </c>
      <c r="AE32" s="44">
        <v>19000</v>
      </c>
      <c r="AF32" s="44">
        <v>16400</v>
      </c>
      <c r="AG32" s="44">
        <v>15518</v>
      </c>
      <c r="AH32" s="44">
        <v>16636</v>
      </c>
      <c r="AI32" s="44">
        <v>15110</v>
      </c>
      <c r="AJ32" s="44">
        <v>12146</v>
      </c>
      <c r="AK32" s="44">
        <v>13074</v>
      </c>
      <c r="AL32" s="44">
        <v>12000</v>
      </c>
      <c r="AM32" s="44">
        <v>12040</v>
      </c>
      <c r="AN32" s="44">
        <v>10462</v>
      </c>
      <c r="AO32" s="44">
        <v>6000</v>
      </c>
      <c r="AP32" s="44">
        <v>7934</v>
      </c>
      <c r="AQ32" s="44">
        <v>7904</v>
      </c>
      <c r="AR32" s="44">
        <v>5800</v>
      </c>
      <c r="AS32" s="44">
        <v>4966</v>
      </c>
      <c r="AT32" s="44">
        <v>4800</v>
      </c>
      <c r="AU32" s="44">
        <v>4800</v>
      </c>
      <c r="AV32" s="44">
        <v>2726</v>
      </c>
      <c r="AW32" s="44">
        <v>2784</v>
      </c>
      <c r="AX32" s="44">
        <v>1334</v>
      </c>
      <c r="AY32" s="44">
        <v>1138</v>
      </c>
      <c r="AZ32" s="44">
        <v>1130</v>
      </c>
      <c r="BA32" s="44">
        <v>208</v>
      </c>
      <c r="BB32" s="44">
        <v>292</v>
      </c>
      <c r="BC32" s="44">
        <v>476</v>
      </c>
      <c r="BD32" s="44">
        <v>122</v>
      </c>
      <c r="BE32" s="44">
        <v>400</v>
      </c>
      <c r="BF32" s="44">
        <v>240</v>
      </c>
      <c r="BG32" s="44">
        <v>198</v>
      </c>
      <c r="BH32" s="44"/>
      <c r="BI32" s="44">
        <v>-82</v>
      </c>
      <c r="BJ32" s="44">
        <v>162</v>
      </c>
      <c r="BK32" s="44">
        <v>-132</v>
      </c>
      <c r="BL32" s="44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</row>
    <row r="33" spans="1:186" x14ac:dyDescent="0.25">
      <c r="A33" s="35">
        <v>2</v>
      </c>
      <c r="B33" s="50">
        <v>1331</v>
      </c>
      <c r="C33" s="51" t="s">
        <v>97</v>
      </c>
      <c r="D33" s="38">
        <v>42552</v>
      </c>
      <c r="E33" s="39">
        <v>35</v>
      </c>
      <c r="F33" s="40">
        <v>0.51</v>
      </c>
      <c r="G33" s="41">
        <f t="shared" ref="G33:G47" si="12">SUM(L33:BL33)</f>
        <v>2598</v>
      </c>
      <c r="H33" s="41">
        <v>1001526</v>
      </c>
      <c r="I33" s="42">
        <f t="shared" si="10"/>
        <v>0.98443529411764708</v>
      </c>
      <c r="J33" s="43">
        <v>5.1531738559171016E-2</v>
      </c>
      <c r="K33" s="39">
        <f t="shared" si="11"/>
        <v>84.402684206035133</v>
      </c>
      <c r="L33" s="44"/>
      <c r="M33" s="44">
        <v>400</v>
      </c>
      <c r="N33" s="44">
        <v>274</v>
      </c>
      <c r="O33" s="44">
        <v>800</v>
      </c>
      <c r="P33" s="44">
        <v>600</v>
      </c>
      <c r="Q33" s="44">
        <v>400</v>
      </c>
      <c r="R33" s="44">
        <v>200</v>
      </c>
      <c r="S33" s="44"/>
      <c r="T33" s="44"/>
      <c r="U33" s="44"/>
      <c r="V33" s="44"/>
      <c r="W33" s="44"/>
      <c r="X33" s="44"/>
      <c r="Y33" s="44"/>
      <c r="Z33" s="44">
        <v>-76</v>
      </c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4"/>
      <c r="BL33" s="44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</row>
    <row r="34" spans="1:186" x14ac:dyDescent="0.25">
      <c r="A34" s="35">
        <v>2</v>
      </c>
      <c r="B34" s="50">
        <v>1410</v>
      </c>
      <c r="C34" s="52" t="s">
        <v>295</v>
      </c>
      <c r="D34" s="38">
        <v>43196</v>
      </c>
      <c r="E34" s="39">
        <f>(+$K$4-D34+1)/7</f>
        <v>12.285714285714286</v>
      </c>
      <c r="F34" s="40">
        <v>0.51</v>
      </c>
      <c r="G34" s="41">
        <f t="shared" si="12"/>
        <v>402810</v>
      </c>
      <c r="H34" s="41">
        <v>0</v>
      </c>
      <c r="I34" s="42">
        <f t="shared" si="10"/>
        <v>0.39491176470588235</v>
      </c>
      <c r="J34" s="43">
        <f>IF(E34&gt;12,SUM(AZ34:BL34)/$D$170/12," ")</f>
        <v>5.3568293889536094E-2</v>
      </c>
      <c r="K34" s="39">
        <f t="shared" si="11"/>
        <v>87.738312718151974</v>
      </c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>
        <v>3800</v>
      </c>
      <c r="BA34" s="44">
        <v>25600</v>
      </c>
      <c r="BB34" s="44">
        <v>36772</v>
      </c>
      <c r="BC34" s="44">
        <v>35920</v>
      </c>
      <c r="BD34" s="44">
        <v>37970</v>
      </c>
      <c r="BE34" s="44">
        <v>33600</v>
      </c>
      <c r="BF34" s="44">
        <v>35584</v>
      </c>
      <c r="BG34" s="44">
        <v>28712</v>
      </c>
      <c r="BH34" s="44">
        <v>29600</v>
      </c>
      <c r="BI34" s="44">
        <v>36600</v>
      </c>
      <c r="BJ34" s="44">
        <v>36452</v>
      </c>
      <c r="BK34" s="44">
        <v>31000</v>
      </c>
      <c r="BL34" s="44">
        <v>31200</v>
      </c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</row>
    <row r="35" spans="1:186" x14ac:dyDescent="0.25">
      <c r="A35" s="35">
        <v>2</v>
      </c>
      <c r="B35" s="50">
        <v>1352</v>
      </c>
      <c r="C35" s="37" t="s">
        <v>101</v>
      </c>
      <c r="D35" s="38">
        <v>42650</v>
      </c>
      <c r="E35" s="39">
        <v>27</v>
      </c>
      <c r="F35" s="40">
        <v>0.51</v>
      </c>
      <c r="G35" s="41">
        <f t="shared" si="12"/>
        <v>10562</v>
      </c>
      <c r="H35" s="41">
        <v>1007110</v>
      </c>
      <c r="I35" s="42">
        <f t="shared" si="10"/>
        <v>0.99771764705882349</v>
      </c>
      <c r="J35" s="43">
        <v>5.5163068051854093E-2</v>
      </c>
      <c r="K35" s="39">
        <f t="shared" si="11"/>
        <v>90.350357717322964</v>
      </c>
      <c r="L35" s="44">
        <v>400</v>
      </c>
      <c r="M35" s="44">
        <v>2576</v>
      </c>
      <c r="N35" s="44">
        <v>800</v>
      </c>
      <c r="O35" s="44">
        <v>1000</v>
      </c>
      <c r="P35" s="44">
        <v>1400</v>
      </c>
      <c r="Q35" s="44">
        <v>1000</v>
      </c>
      <c r="R35" s="44">
        <v>600</v>
      </c>
      <c r="S35" s="44">
        <v>400</v>
      </c>
      <c r="T35" s="44">
        <v>484</v>
      </c>
      <c r="U35" s="44">
        <v>200</v>
      </c>
      <c r="V35" s="44"/>
      <c r="W35" s="44">
        <v>200</v>
      </c>
      <c r="X35" s="44">
        <v>200</v>
      </c>
      <c r="Y35" s="44">
        <v>200</v>
      </c>
      <c r="Z35" s="44"/>
      <c r="AA35" s="44">
        <v>-8</v>
      </c>
      <c r="AB35" s="44"/>
      <c r="AC35" s="44"/>
      <c r="AD35" s="44"/>
      <c r="AE35" s="44">
        <v>200</v>
      </c>
      <c r="AF35" s="44"/>
      <c r="AG35" s="44">
        <v>200</v>
      </c>
      <c r="AH35" s="44"/>
      <c r="AI35" s="44"/>
      <c r="AJ35" s="44"/>
      <c r="AK35" s="44"/>
      <c r="AL35" s="44"/>
      <c r="AM35" s="44"/>
      <c r="AN35" s="44">
        <v>800</v>
      </c>
      <c r="AO35" s="44"/>
      <c r="AP35" s="44"/>
      <c r="AQ35" s="44">
        <v>-90</v>
      </c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</row>
    <row r="36" spans="1:186" x14ac:dyDescent="0.25">
      <c r="A36" s="35">
        <v>2</v>
      </c>
      <c r="B36" s="50">
        <v>1389</v>
      </c>
      <c r="C36" s="46" t="s">
        <v>296</v>
      </c>
      <c r="D36" s="38">
        <v>43133</v>
      </c>
      <c r="E36" s="39">
        <f>(+$K$4-D36+1)/7</f>
        <v>21.285714285714285</v>
      </c>
      <c r="F36" s="40">
        <v>0.50829999999999997</v>
      </c>
      <c r="G36" s="41">
        <f t="shared" ref="G36" si="13">SUM(L36:BL36)</f>
        <v>741440</v>
      </c>
      <c r="H36" s="41">
        <v>0</v>
      </c>
      <c r="I36" s="42">
        <f t="shared" si="10"/>
        <v>0.72933307102105061</v>
      </c>
      <c r="J36" s="43">
        <f>IF(E36&gt;12,SUM(AQ36:BC36)/$D$170/12," ")</f>
        <v>6.7079190803717242E-2</v>
      </c>
      <c r="K36" s="39">
        <f t="shared" si="11"/>
        <v>109.8675091604284</v>
      </c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>
        <v>4200</v>
      </c>
      <c r="AR36" s="44">
        <v>29400</v>
      </c>
      <c r="AS36" s="44">
        <v>42902</v>
      </c>
      <c r="AT36" s="44">
        <v>46800</v>
      </c>
      <c r="AU36" s="44">
        <v>49800</v>
      </c>
      <c r="AV36" s="44">
        <v>43600</v>
      </c>
      <c r="AW36" s="44">
        <v>40800</v>
      </c>
      <c r="AX36" s="44">
        <v>46600</v>
      </c>
      <c r="AY36" s="44">
        <v>44582</v>
      </c>
      <c r="AZ36" s="44">
        <v>45600</v>
      </c>
      <c r="BA36" s="44">
        <v>41200</v>
      </c>
      <c r="BB36" s="44">
        <v>37004</v>
      </c>
      <c r="BC36" s="44">
        <v>31918</v>
      </c>
      <c r="BD36" s="44">
        <v>35400</v>
      </c>
      <c r="BE36" s="44">
        <v>27600</v>
      </c>
      <c r="BF36" s="44">
        <v>28036</v>
      </c>
      <c r="BG36" s="44">
        <v>26600</v>
      </c>
      <c r="BH36" s="44">
        <v>25800</v>
      </c>
      <c r="BI36" s="44">
        <v>26800</v>
      </c>
      <c r="BJ36" s="44">
        <v>23200</v>
      </c>
      <c r="BK36" s="44">
        <v>20800</v>
      </c>
      <c r="BL36" s="44">
        <v>22798</v>
      </c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</row>
    <row r="37" spans="1:186" x14ac:dyDescent="0.25">
      <c r="A37" s="35">
        <v>2</v>
      </c>
      <c r="B37" s="50">
        <v>1363</v>
      </c>
      <c r="C37" s="37" t="s">
        <v>102</v>
      </c>
      <c r="D37" s="38">
        <v>42664</v>
      </c>
      <c r="E37" s="39">
        <v>18</v>
      </c>
      <c r="F37" s="40">
        <v>0.40799999999999997</v>
      </c>
      <c r="G37" s="41">
        <f t="shared" si="12"/>
        <v>850</v>
      </c>
      <c r="H37" s="41">
        <v>797336</v>
      </c>
      <c r="I37" s="42">
        <f t="shared" si="10"/>
        <v>0.97816911764705883</v>
      </c>
      <c r="J37" s="43">
        <v>6.2545414891296836E-2</v>
      </c>
      <c r="K37" s="39">
        <f t="shared" si="11"/>
        <v>102.44173880421272</v>
      </c>
      <c r="L37" s="44"/>
      <c r="M37" s="44">
        <v>184</v>
      </c>
      <c r="N37" s="44">
        <v>-124</v>
      </c>
      <c r="O37" s="44">
        <v>-58</v>
      </c>
      <c r="P37" s="44">
        <v>190</v>
      </c>
      <c r="Q37" s="44">
        <v>116</v>
      </c>
      <c r="R37" s="44">
        <v>-108</v>
      </c>
      <c r="S37" s="44">
        <v>-120</v>
      </c>
      <c r="T37" s="44">
        <v>170</v>
      </c>
      <c r="U37" s="44"/>
      <c r="V37" s="44">
        <v>200</v>
      </c>
      <c r="W37" s="44">
        <v>400</v>
      </c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</row>
    <row r="38" spans="1:186" x14ac:dyDescent="0.25">
      <c r="A38" s="35">
        <v>2</v>
      </c>
      <c r="B38" s="50">
        <v>1351</v>
      </c>
      <c r="C38" s="37" t="s">
        <v>103</v>
      </c>
      <c r="D38" s="38">
        <v>42615</v>
      </c>
      <c r="E38" s="39">
        <v>25</v>
      </c>
      <c r="F38" s="40">
        <v>0.51</v>
      </c>
      <c r="G38" s="41">
        <f t="shared" si="12"/>
        <v>2600</v>
      </c>
      <c r="H38" s="41">
        <v>1015314</v>
      </c>
      <c r="I38" s="42">
        <f t="shared" si="10"/>
        <v>0.99795490196078429</v>
      </c>
      <c r="J38" s="45" t="s">
        <v>75</v>
      </c>
      <c r="K38" s="45" t="s">
        <v>75</v>
      </c>
      <c r="L38" s="44">
        <v>200</v>
      </c>
      <c r="M38" s="44"/>
      <c r="N38" s="44"/>
      <c r="O38" s="44">
        <v>200</v>
      </c>
      <c r="P38" s="44">
        <v>200</v>
      </c>
      <c r="Q38" s="44">
        <v>400</v>
      </c>
      <c r="R38" s="44">
        <v>200</v>
      </c>
      <c r="S38" s="44">
        <v>200</v>
      </c>
      <c r="T38" s="44"/>
      <c r="U38" s="44">
        <v>400</v>
      </c>
      <c r="V38" s="44">
        <v>400</v>
      </c>
      <c r="W38" s="44"/>
      <c r="X38" s="44"/>
      <c r="Y38" s="44"/>
      <c r="Z38" s="44"/>
      <c r="AA38" s="44"/>
      <c r="AB38" s="44">
        <v>200</v>
      </c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>
        <v>200</v>
      </c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</row>
    <row r="39" spans="1:186" x14ac:dyDescent="0.25">
      <c r="A39" s="35">
        <v>2</v>
      </c>
      <c r="B39" s="50">
        <v>1408</v>
      </c>
      <c r="C39" s="37" t="s">
        <v>297</v>
      </c>
      <c r="D39" s="38">
        <v>43014</v>
      </c>
      <c r="E39" s="39">
        <v>29</v>
      </c>
      <c r="F39" s="40">
        <v>0.50860000000000005</v>
      </c>
      <c r="G39" s="41">
        <f t="shared" si="12"/>
        <v>985560</v>
      </c>
      <c r="H39" s="41">
        <v>0</v>
      </c>
      <c r="I39" s="42">
        <f t="shared" si="10"/>
        <v>0.96889500589854494</v>
      </c>
      <c r="J39" s="43">
        <f>IF(E39&gt;12,SUM(Z39:AL39)/$D$170/12," ")</f>
        <v>5.4683252743511594E-2</v>
      </c>
      <c r="K39" s="39">
        <f>IF(E39&lt;12," ",J39/$J$174*100)</f>
        <v>89.564478935050715</v>
      </c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>
        <v>4200</v>
      </c>
      <c r="AA39" s="44">
        <v>31800</v>
      </c>
      <c r="AB39" s="44">
        <v>43800</v>
      </c>
      <c r="AC39" s="44">
        <v>36592</v>
      </c>
      <c r="AD39" s="44">
        <v>36704</v>
      </c>
      <c r="AE39" s="44">
        <v>38400</v>
      </c>
      <c r="AF39" s="44">
        <v>32200</v>
      </c>
      <c r="AG39" s="44">
        <v>30586</v>
      </c>
      <c r="AH39" s="44">
        <v>33492</v>
      </c>
      <c r="AI39" s="44">
        <v>30040</v>
      </c>
      <c r="AJ39" s="44">
        <v>27600</v>
      </c>
      <c r="AK39" s="44">
        <v>28180</v>
      </c>
      <c r="AL39" s="44">
        <v>37600</v>
      </c>
      <c r="AM39" s="44">
        <v>33746</v>
      </c>
      <c r="AN39" s="44">
        <v>33000</v>
      </c>
      <c r="AO39" s="44">
        <v>28000</v>
      </c>
      <c r="AP39" s="44">
        <v>36240</v>
      </c>
      <c r="AQ39" s="44">
        <v>31148</v>
      </c>
      <c r="AR39" s="44">
        <v>23200</v>
      </c>
      <c r="AS39" s="44">
        <v>23524</v>
      </c>
      <c r="AT39" s="44">
        <v>29000</v>
      </c>
      <c r="AU39" s="44">
        <v>27200</v>
      </c>
      <c r="AV39" s="44">
        <v>24906</v>
      </c>
      <c r="AW39" s="44">
        <v>23400</v>
      </c>
      <c r="AX39" s="44">
        <v>29622</v>
      </c>
      <c r="AY39" s="44">
        <v>23986</v>
      </c>
      <c r="AZ39" s="44">
        <v>26000</v>
      </c>
      <c r="BA39" s="44">
        <v>23518</v>
      </c>
      <c r="BB39" s="44">
        <v>22800</v>
      </c>
      <c r="BC39" s="44">
        <v>23200</v>
      </c>
      <c r="BD39" s="44">
        <v>21662</v>
      </c>
      <c r="BE39" s="44">
        <v>17600</v>
      </c>
      <c r="BF39" s="44">
        <v>11994</v>
      </c>
      <c r="BG39" s="44">
        <v>12798</v>
      </c>
      <c r="BH39" s="44">
        <v>11200</v>
      </c>
      <c r="BI39" s="44">
        <v>10400</v>
      </c>
      <c r="BJ39" s="44">
        <v>10022</v>
      </c>
      <c r="BK39" s="44">
        <v>8200</v>
      </c>
      <c r="BL39" s="44">
        <v>8000</v>
      </c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</row>
    <row r="40" spans="1:186" x14ac:dyDescent="0.25">
      <c r="A40" s="35">
        <v>2</v>
      </c>
      <c r="B40" s="50">
        <v>1435</v>
      </c>
      <c r="C40" s="37" t="s">
        <v>298</v>
      </c>
      <c r="D40" s="38">
        <v>43028</v>
      </c>
      <c r="E40" s="39">
        <v>14</v>
      </c>
      <c r="F40" s="40">
        <v>0.40689999999999998</v>
      </c>
      <c r="G40" s="41">
        <f t="shared" si="12"/>
        <v>804110</v>
      </c>
      <c r="H40" s="41">
        <v>0</v>
      </c>
      <c r="I40" s="42">
        <f t="shared" si="10"/>
        <v>0.98809289751781759</v>
      </c>
      <c r="J40" s="43">
        <f>IF(E40&gt;12,SUM(AB40:AN40)/$D$170/12," ")</f>
        <v>8.6105038060737604E-2</v>
      </c>
      <c r="K40" s="39">
        <f>IF(E40&lt;12," ",J40/$J$174*100)</f>
        <v>141.02951965504155</v>
      </c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>
        <v>1800</v>
      </c>
      <c r="AC40" s="44">
        <v>20600</v>
      </c>
      <c r="AD40" s="44">
        <v>35654</v>
      </c>
      <c r="AE40" s="44">
        <v>42400</v>
      </c>
      <c r="AF40" s="44">
        <v>40600</v>
      </c>
      <c r="AG40" s="44">
        <v>45772</v>
      </c>
      <c r="AH40" s="44">
        <v>59314</v>
      </c>
      <c r="AI40" s="44">
        <v>59000</v>
      </c>
      <c r="AJ40" s="44">
        <v>53800</v>
      </c>
      <c r="AK40" s="44">
        <v>67400</v>
      </c>
      <c r="AL40" s="44">
        <v>95582</v>
      </c>
      <c r="AM40" s="44">
        <v>75550</v>
      </c>
      <c r="AN40" s="44">
        <v>50000</v>
      </c>
      <c r="AO40" s="44">
        <v>33734</v>
      </c>
      <c r="AP40" s="44">
        <v>28000</v>
      </c>
      <c r="AQ40" s="44">
        <v>21342</v>
      </c>
      <c r="AR40" s="44">
        <v>15710</v>
      </c>
      <c r="AS40" s="44">
        <v>10400</v>
      </c>
      <c r="AT40" s="44">
        <v>10538</v>
      </c>
      <c r="AU40" s="44">
        <v>9170</v>
      </c>
      <c r="AV40" s="44">
        <v>10768</v>
      </c>
      <c r="AW40" s="44">
        <v>3800</v>
      </c>
      <c r="AX40" s="44">
        <v>5892</v>
      </c>
      <c r="AY40" s="44">
        <v>3080</v>
      </c>
      <c r="AZ40" s="44">
        <v>1582</v>
      </c>
      <c r="BA40" s="44">
        <v>1072</v>
      </c>
      <c r="BB40" s="44">
        <v>692</v>
      </c>
      <c r="BC40" s="44">
        <v>306</v>
      </c>
      <c r="BD40" s="44">
        <v>342</v>
      </c>
      <c r="BE40" s="44">
        <v>-10</v>
      </c>
      <c r="BF40" s="44">
        <v>272</v>
      </c>
      <c r="BG40" s="44">
        <v>6</v>
      </c>
      <c r="BH40" s="44"/>
      <c r="BI40" s="44"/>
      <c r="BJ40" s="44"/>
      <c r="BK40" s="44">
        <v>-18</v>
      </c>
      <c r="BL40" s="44">
        <v>-40</v>
      </c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</row>
    <row r="41" spans="1:186" x14ac:dyDescent="0.25">
      <c r="A41" s="35">
        <v>2</v>
      </c>
      <c r="B41" s="50">
        <v>1354</v>
      </c>
      <c r="C41" s="37" t="s">
        <v>105</v>
      </c>
      <c r="D41" s="38">
        <v>42860</v>
      </c>
      <c r="E41" s="39">
        <v>39</v>
      </c>
      <c r="F41" s="40">
        <v>0.51</v>
      </c>
      <c r="G41" s="41">
        <f t="shared" si="12"/>
        <v>722422</v>
      </c>
      <c r="H41" s="41">
        <v>271060</v>
      </c>
      <c r="I41" s="42">
        <f t="shared" si="10"/>
        <v>0.97400196078431378</v>
      </c>
      <c r="J41" s="43">
        <f>IF(E41&gt;12,(+H41+SUM(L41:P41))/$D$170/12," ")</f>
        <v>4.9803179973296308E-2</v>
      </c>
      <c r="K41" s="39">
        <f>IF(E41&lt;12," ",J41/$J$174*100)</f>
        <v>81.571516686086426</v>
      </c>
      <c r="L41" s="44">
        <v>4200</v>
      </c>
      <c r="M41" s="44">
        <v>27276</v>
      </c>
      <c r="N41" s="44">
        <v>22800</v>
      </c>
      <c r="O41" s="44">
        <v>23980</v>
      </c>
      <c r="P41" s="44">
        <v>25182</v>
      </c>
      <c r="Q41" s="44">
        <v>29000</v>
      </c>
      <c r="R41" s="44">
        <v>22786</v>
      </c>
      <c r="S41" s="44">
        <v>22800</v>
      </c>
      <c r="T41" s="44">
        <v>24200</v>
      </c>
      <c r="U41" s="44">
        <v>19400</v>
      </c>
      <c r="V41" s="44">
        <v>25914</v>
      </c>
      <c r="W41" s="44">
        <v>24780</v>
      </c>
      <c r="X41" s="44">
        <v>17424</v>
      </c>
      <c r="Y41" s="44">
        <v>20200</v>
      </c>
      <c r="Z41" s="44">
        <v>18984</v>
      </c>
      <c r="AA41" s="44">
        <v>20600</v>
      </c>
      <c r="AB41" s="44">
        <v>21000</v>
      </c>
      <c r="AC41" s="44">
        <v>19028</v>
      </c>
      <c r="AD41" s="44">
        <v>15530</v>
      </c>
      <c r="AE41" s="44">
        <v>16000</v>
      </c>
      <c r="AF41" s="44">
        <v>13800</v>
      </c>
      <c r="AG41" s="44">
        <v>16352</v>
      </c>
      <c r="AH41" s="44">
        <v>15882</v>
      </c>
      <c r="AI41" s="44">
        <v>14200</v>
      </c>
      <c r="AJ41" s="44">
        <v>8886</v>
      </c>
      <c r="AK41" s="44">
        <v>14400</v>
      </c>
      <c r="AL41" s="44">
        <v>20800</v>
      </c>
      <c r="AM41" s="44">
        <v>14442</v>
      </c>
      <c r="AN41" s="44">
        <v>13670</v>
      </c>
      <c r="AO41" s="44">
        <v>13200</v>
      </c>
      <c r="AP41" s="44">
        <v>16066</v>
      </c>
      <c r="AQ41" s="44">
        <v>16450</v>
      </c>
      <c r="AR41" s="44">
        <v>14546</v>
      </c>
      <c r="AS41" s="44">
        <v>14100</v>
      </c>
      <c r="AT41" s="44">
        <v>13548</v>
      </c>
      <c r="AU41" s="44">
        <v>12000</v>
      </c>
      <c r="AV41" s="44">
        <v>12400</v>
      </c>
      <c r="AW41" s="44">
        <v>10070</v>
      </c>
      <c r="AX41" s="44">
        <v>6072</v>
      </c>
      <c r="AY41" s="44">
        <v>7160</v>
      </c>
      <c r="AZ41" s="44">
        <v>6322</v>
      </c>
      <c r="BA41" s="44">
        <v>5732</v>
      </c>
      <c r="BB41" s="44">
        <v>4518</v>
      </c>
      <c r="BC41" s="44">
        <v>2824</v>
      </c>
      <c r="BD41" s="44">
        <v>5266</v>
      </c>
      <c r="BE41" s="44">
        <v>1760</v>
      </c>
      <c r="BF41" s="44">
        <v>1726</v>
      </c>
      <c r="BG41" s="44">
        <v>1780</v>
      </c>
      <c r="BH41" s="44">
        <v>858</v>
      </c>
      <c r="BI41" s="44">
        <v>970</v>
      </c>
      <c r="BJ41" s="44">
        <v>782</v>
      </c>
      <c r="BK41" s="44">
        <v>356</v>
      </c>
      <c r="BL41" s="44">
        <v>400</v>
      </c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</row>
    <row r="42" spans="1:186" x14ac:dyDescent="0.25">
      <c r="A42" s="35">
        <v>2</v>
      </c>
      <c r="B42" s="50">
        <v>1390</v>
      </c>
      <c r="C42" s="46" t="s">
        <v>299</v>
      </c>
      <c r="D42" s="38">
        <v>43161</v>
      </c>
      <c r="E42" s="39">
        <f>(+$K$4-D42+1)/7</f>
        <v>17.285714285714285</v>
      </c>
      <c r="F42" s="40">
        <v>0.51</v>
      </c>
      <c r="G42" s="41">
        <f t="shared" si="12"/>
        <v>613170</v>
      </c>
      <c r="H42" s="41">
        <v>0</v>
      </c>
      <c r="I42" s="42">
        <f t="shared" si="10"/>
        <v>0.60114705882352937</v>
      </c>
      <c r="J42" s="43">
        <f>IF(E42&gt;12,SUM(AU42:BG42)/$D$170/12," ")</f>
        <v>6.3056349041699253E-2</v>
      </c>
      <c r="K42" s="39">
        <f>IF(E42&lt;12," ",J42/$J$174*100)</f>
        <v>103.27858644320665</v>
      </c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>
        <v>5000</v>
      </c>
      <c r="AV42" s="44">
        <v>35200</v>
      </c>
      <c r="AW42" s="44">
        <v>43400</v>
      </c>
      <c r="AX42" s="44">
        <v>46204</v>
      </c>
      <c r="AY42" s="44">
        <v>45038</v>
      </c>
      <c r="AZ42" s="44">
        <v>47600</v>
      </c>
      <c r="BA42" s="44">
        <v>48400</v>
      </c>
      <c r="BB42" s="44">
        <v>34860</v>
      </c>
      <c r="BC42" s="44">
        <v>37472</v>
      </c>
      <c r="BD42" s="44">
        <v>34578</v>
      </c>
      <c r="BE42" s="44">
        <v>32718</v>
      </c>
      <c r="BF42" s="44">
        <v>31318</v>
      </c>
      <c r="BG42" s="44">
        <v>32368</v>
      </c>
      <c r="BH42" s="44">
        <v>25504</v>
      </c>
      <c r="BI42" s="44">
        <v>32400</v>
      </c>
      <c r="BJ42" s="44">
        <v>28918</v>
      </c>
      <c r="BK42" s="44">
        <v>26600</v>
      </c>
      <c r="BL42" s="44">
        <v>25592</v>
      </c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</row>
    <row r="43" spans="1:186" x14ac:dyDescent="0.25">
      <c r="A43" s="35">
        <v>2</v>
      </c>
      <c r="B43" s="50">
        <v>1411</v>
      </c>
      <c r="C43" s="46" t="s">
        <v>241</v>
      </c>
      <c r="D43" s="38">
        <v>43224</v>
      </c>
      <c r="E43" s="39">
        <f>(+$K$4-D43+1)/7</f>
        <v>8.2857142857142865</v>
      </c>
      <c r="F43" s="40">
        <v>0.50360000000000005</v>
      </c>
      <c r="G43" s="41">
        <f t="shared" si="12"/>
        <v>233070</v>
      </c>
      <c r="H43" s="41">
        <v>0</v>
      </c>
      <c r="I43" s="42">
        <f t="shared" si="10"/>
        <v>0.2314038919777601</v>
      </c>
      <c r="J43" s="43"/>
      <c r="K43" s="39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>
        <v>5000</v>
      </c>
      <c r="BE43" s="44">
        <v>22600</v>
      </c>
      <c r="BF43" s="44">
        <v>27600</v>
      </c>
      <c r="BG43" s="44">
        <v>31382</v>
      </c>
      <c r="BH43" s="44">
        <v>26964</v>
      </c>
      <c r="BI43" s="44">
        <v>32200</v>
      </c>
      <c r="BJ43" s="44">
        <v>28726</v>
      </c>
      <c r="BK43" s="44">
        <v>33200</v>
      </c>
      <c r="BL43" s="44">
        <v>25398</v>
      </c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</row>
    <row r="44" spans="1:186" x14ac:dyDescent="0.25">
      <c r="A44" s="35">
        <v>2</v>
      </c>
      <c r="B44" s="50">
        <v>1436</v>
      </c>
      <c r="C44" s="37" t="s">
        <v>300</v>
      </c>
      <c r="D44" s="38">
        <v>43070</v>
      </c>
      <c r="E44" s="39">
        <v>18</v>
      </c>
      <c r="F44" s="40">
        <v>0.40799999999999997</v>
      </c>
      <c r="G44" s="41">
        <f t="shared" si="12"/>
        <v>777480</v>
      </c>
      <c r="H44" s="41">
        <v>0</v>
      </c>
      <c r="I44" s="53">
        <f t="shared" si="10"/>
        <v>0.95279411764705879</v>
      </c>
      <c r="J44" s="43">
        <f>IF(E44&gt;12,SUM(AH44:AT44)/$D$170/12," ")</f>
        <v>7.5920665570857873E-2</v>
      </c>
      <c r="K44" s="39">
        <f>IF(E44&lt;12," ",J44/$J$174*100)</f>
        <v>124.34876330693324</v>
      </c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>
        <v>3400</v>
      </c>
      <c r="AI44" s="44">
        <v>29200</v>
      </c>
      <c r="AJ44" s="44">
        <v>34400</v>
      </c>
      <c r="AK44" s="44">
        <v>52400</v>
      </c>
      <c r="AL44" s="44">
        <v>68200</v>
      </c>
      <c r="AM44" s="44">
        <v>68088</v>
      </c>
      <c r="AN44" s="44">
        <v>66200</v>
      </c>
      <c r="AO44" s="44">
        <v>50260</v>
      </c>
      <c r="AP44" s="44">
        <v>54212</v>
      </c>
      <c r="AQ44" s="44">
        <v>49032</v>
      </c>
      <c r="AR44" s="44">
        <v>34430</v>
      </c>
      <c r="AS44" s="44">
        <v>35268</v>
      </c>
      <c r="AT44" s="44">
        <v>25800</v>
      </c>
      <c r="AU44" s="44">
        <v>32000</v>
      </c>
      <c r="AV44" s="44">
        <v>27652</v>
      </c>
      <c r="AW44" s="44">
        <v>22546</v>
      </c>
      <c r="AX44" s="44">
        <v>27916</v>
      </c>
      <c r="AY44" s="44">
        <v>17764</v>
      </c>
      <c r="AZ44" s="44">
        <v>18174</v>
      </c>
      <c r="BA44" s="44">
        <v>15338</v>
      </c>
      <c r="BB44" s="44">
        <v>10440</v>
      </c>
      <c r="BC44" s="44">
        <v>7828</v>
      </c>
      <c r="BD44" s="44">
        <v>9850</v>
      </c>
      <c r="BE44" s="44">
        <v>5268</v>
      </c>
      <c r="BF44" s="44">
        <v>3802</v>
      </c>
      <c r="BG44" s="44">
        <v>2564</v>
      </c>
      <c r="BH44" s="44">
        <v>2132</v>
      </c>
      <c r="BI44" s="44">
        <v>1256</v>
      </c>
      <c r="BJ44" s="44">
        <v>1302</v>
      </c>
      <c r="BK44" s="44">
        <v>358</v>
      </c>
      <c r="BL44" s="44">
        <v>400</v>
      </c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</row>
    <row r="45" spans="1:186" x14ac:dyDescent="0.25">
      <c r="A45" s="35">
        <v>2</v>
      </c>
      <c r="B45" s="50">
        <v>1328</v>
      </c>
      <c r="C45" s="37" t="s">
        <v>107</v>
      </c>
      <c r="D45" s="38">
        <v>42769</v>
      </c>
      <c r="E45" s="39">
        <v>33</v>
      </c>
      <c r="F45" s="40">
        <v>0.51</v>
      </c>
      <c r="G45" s="41">
        <f>SUM(L45:BL45)</f>
        <v>346308</v>
      </c>
      <c r="H45" s="41">
        <v>646714</v>
      </c>
      <c r="I45" s="42">
        <f t="shared" si="10"/>
        <v>0.97355098039215682</v>
      </c>
      <c r="J45" s="43">
        <v>5.5604583246892103E-2</v>
      </c>
      <c r="K45" s="39">
        <f>IF(E45&lt;12," ",J45/$J$174*100)</f>
        <v>91.073505599014766</v>
      </c>
      <c r="L45" s="44">
        <v>5000</v>
      </c>
      <c r="M45" s="44">
        <v>21568</v>
      </c>
      <c r="N45" s="44">
        <v>21200</v>
      </c>
      <c r="O45" s="44">
        <v>23002</v>
      </c>
      <c r="P45" s="44">
        <v>18208</v>
      </c>
      <c r="Q45" s="44">
        <v>18992</v>
      </c>
      <c r="R45" s="44">
        <v>19600</v>
      </c>
      <c r="S45" s="44">
        <v>17400</v>
      </c>
      <c r="T45" s="44">
        <v>18800</v>
      </c>
      <c r="U45" s="44">
        <v>18800</v>
      </c>
      <c r="V45" s="44">
        <v>16026</v>
      </c>
      <c r="W45" s="44">
        <v>17400</v>
      </c>
      <c r="X45" s="44">
        <v>15260</v>
      </c>
      <c r="Y45" s="44">
        <v>15800</v>
      </c>
      <c r="Z45" s="44">
        <v>14000</v>
      </c>
      <c r="AA45" s="44">
        <v>11754</v>
      </c>
      <c r="AB45" s="44">
        <v>10786</v>
      </c>
      <c r="AC45" s="44">
        <v>10348</v>
      </c>
      <c r="AD45" s="44">
        <v>9884</v>
      </c>
      <c r="AE45" s="44">
        <v>8742</v>
      </c>
      <c r="AF45" s="44">
        <v>6866</v>
      </c>
      <c r="AG45" s="44">
        <v>5366</v>
      </c>
      <c r="AH45" s="44">
        <v>3570</v>
      </c>
      <c r="AI45" s="44">
        <v>3342</v>
      </c>
      <c r="AJ45" s="44">
        <v>3330</v>
      </c>
      <c r="AK45" s="44">
        <v>1782</v>
      </c>
      <c r="AL45" s="44">
        <v>2164</v>
      </c>
      <c r="AM45" s="44">
        <v>2552</v>
      </c>
      <c r="AN45" s="44">
        <v>926</v>
      </c>
      <c r="AO45" s="44"/>
      <c r="AP45" s="44">
        <v>840</v>
      </c>
      <c r="AQ45" s="44">
        <v>270</v>
      </c>
      <c r="AR45" s="44">
        <v>1186</v>
      </c>
      <c r="AS45" s="44">
        <v>174</v>
      </c>
      <c r="AT45" s="44">
        <v>186</v>
      </c>
      <c r="AU45" s="44">
        <v>358</v>
      </c>
      <c r="AV45" s="44"/>
      <c r="AW45" s="44">
        <v>246</v>
      </c>
      <c r="AX45" s="44">
        <v>200</v>
      </c>
      <c r="AY45" s="44">
        <v>544</v>
      </c>
      <c r="AZ45" s="44"/>
      <c r="BA45" s="44"/>
      <c r="BB45" s="44"/>
      <c r="BC45" s="44">
        <v>-92</v>
      </c>
      <c r="BD45" s="44"/>
      <c r="BE45" s="44"/>
      <c r="BF45" s="44"/>
      <c r="BG45" s="44">
        <v>-72</v>
      </c>
      <c r="BH45" s="44"/>
      <c r="BI45" s="44"/>
      <c r="BJ45" s="44"/>
      <c r="BK45" s="44"/>
      <c r="BL45" s="44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</row>
    <row r="46" spans="1:186" x14ac:dyDescent="0.25">
      <c r="A46" s="35">
        <v>2</v>
      </c>
      <c r="B46" s="50">
        <v>1388</v>
      </c>
      <c r="C46" s="51" t="s">
        <v>108</v>
      </c>
      <c r="D46" s="38">
        <v>42797</v>
      </c>
      <c r="E46" s="39">
        <v>39</v>
      </c>
      <c r="F46" s="40">
        <v>0.50839999999999996</v>
      </c>
      <c r="G46" s="41">
        <f>SUM(L46:BL46)</f>
        <v>487798</v>
      </c>
      <c r="H46" s="41">
        <v>512450</v>
      </c>
      <c r="I46" s="42">
        <f t="shared" si="10"/>
        <v>0.98372147915027552</v>
      </c>
      <c r="J46" s="43">
        <v>5.2583395836990461E-2</v>
      </c>
      <c r="K46" s="39">
        <f>IF(E46&lt;12," ",J46/$J$174*100)</f>
        <v>86.12517018447447</v>
      </c>
      <c r="L46" s="44">
        <v>3000</v>
      </c>
      <c r="M46" s="44">
        <v>20800</v>
      </c>
      <c r="N46" s="44">
        <v>20200</v>
      </c>
      <c r="O46" s="44">
        <v>19226</v>
      </c>
      <c r="P46" s="44">
        <v>14244</v>
      </c>
      <c r="Q46" s="44">
        <v>18400</v>
      </c>
      <c r="R46" s="44">
        <v>18400</v>
      </c>
      <c r="S46" s="44">
        <v>19154</v>
      </c>
      <c r="T46" s="44">
        <v>16200</v>
      </c>
      <c r="U46" s="44">
        <v>15800</v>
      </c>
      <c r="V46" s="44">
        <v>18668</v>
      </c>
      <c r="W46" s="44">
        <v>17400</v>
      </c>
      <c r="X46" s="44">
        <v>16174</v>
      </c>
      <c r="Y46" s="44">
        <v>15600</v>
      </c>
      <c r="Z46" s="44">
        <v>15170</v>
      </c>
      <c r="AA46" s="44">
        <v>14600</v>
      </c>
      <c r="AB46" s="44">
        <v>14200</v>
      </c>
      <c r="AC46" s="44">
        <v>15600</v>
      </c>
      <c r="AD46" s="44">
        <v>15622</v>
      </c>
      <c r="AE46" s="44">
        <v>13600</v>
      </c>
      <c r="AF46" s="44">
        <v>11284</v>
      </c>
      <c r="AG46" s="44">
        <v>11090</v>
      </c>
      <c r="AH46" s="44">
        <v>11812</v>
      </c>
      <c r="AI46" s="44">
        <v>12292</v>
      </c>
      <c r="AJ46" s="44">
        <v>13310</v>
      </c>
      <c r="AK46" s="44">
        <v>9708</v>
      </c>
      <c r="AL46" s="44">
        <v>14714</v>
      </c>
      <c r="AM46" s="44">
        <v>12436</v>
      </c>
      <c r="AN46" s="44">
        <v>11000</v>
      </c>
      <c r="AO46" s="44">
        <v>8600</v>
      </c>
      <c r="AP46" s="44">
        <v>8880</v>
      </c>
      <c r="AQ46" s="44">
        <v>8044</v>
      </c>
      <c r="AR46" s="44">
        <v>8120</v>
      </c>
      <c r="AS46" s="44">
        <v>5570</v>
      </c>
      <c r="AT46" s="44">
        <v>5000</v>
      </c>
      <c r="AU46" s="44">
        <v>3800</v>
      </c>
      <c r="AV46" s="44">
        <v>3024</v>
      </c>
      <c r="AW46" s="44">
        <v>2684</v>
      </c>
      <c r="AX46" s="44">
        <v>1800</v>
      </c>
      <c r="AY46" s="44">
        <v>878</v>
      </c>
      <c r="AZ46" s="44">
        <v>200</v>
      </c>
      <c r="BA46" s="44">
        <v>318</v>
      </c>
      <c r="BB46" s="44">
        <v>712</v>
      </c>
      <c r="BC46" s="44"/>
      <c r="BD46" s="44">
        <v>160</v>
      </c>
      <c r="BE46" s="44">
        <v>142</v>
      </c>
      <c r="BF46" s="44">
        <v>-60</v>
      </c>
      <c r="BG46" s="44">
        <v>-116</v>
      </c>
      <c r="BH46" s="44">
        <v>200</v>
      </c>
      <c r="BI46" s="44">
        <v>-44</v>
      </c>
      <c r="BJ46" s="44">
        <v>300</v>
      </c>
      <c r="BK46" s="44">
        <v>-118</v>
      </c>
      <c r="BL46" s="44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</row>
    <row r="47" spans="1:186" x14ac:dyDescent="0.25">
      <c r="A47" s="35">
        <v>2</v>
      </c>
      <c r="B47" s="50">
        <v>1311</v>
      </c>
      <c r="C47" s="37" t="s">
        <v>109</v>
      </c>
      <c r="D47" s="38">
        <v>42445</v>
      </c>
      <c r="E47" s="39">
        <v>38</v>
      </c>
      <c r="F47" s="40">
        <v>0.51</v>
      </c>
      <c r="G47" s="41">
        <f t="shared" si="12"/>
        <v>0</v>
      </c>
      <c r="H47" s="41">
        <v>1006014</v>
      </c>
      <c r="I47" s="42">
        <f t="shared" si="10"/>
        <v>0.98628823529411769</v>
      </c>
      <c r="J47" s="45" t="s">
        <v>75</v>
      </c>
      <c r="K47" s="45" t="s">
        <v>75</v>
      </c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</row>
    <row r="48" spans="1:186" x14ac:dyDescent="0.25">
      <c r="A48" s="35">
        <v>2</v>
      </c>
      <c r="B48" s="50">
        <v>1364</v>
      </c>
      <c r="C48" s="37" t="s">
        <v>110</v>
      </c>
      <c r="D48" s="38">
        <v>42706</v>
      </c>
      <c r="E48" s="39">
        <v>18</v>
      </c>
      <c r="F48" s="40">
        <v>0.40799999999999997</v>
      </c>
      <c r="G48" s="41">
        <f>SUM(L48:BL48)</f>
        <v>4578</v>
      </c>
      <c r="H48" s="41">
        <v>778110</v>
      </c>
      <c r="I48" s="42">
        <f t="shared" si="10"/>
        <v>0.9591764705882353</v>
      </c>
      <c r="J48" s="43">
        <v>6.9551143949911964E-2</v>
      </c>
      <c r="K48" s="39">
        <f>IF(E48&lt;12," ",J48/$J$174*100)</f>
        <v>113.91626603539426</v>
      </c>
      <c r="L48" s="44">
        <v>400</v>
      </c>
      <c r="M48" s="44">
        <v>1444</v>
      </c>
      <c r="N48" s="44">
        <v>636</v>
      </c>
      <c r="O48" s="44">
        <v>440</v>
      </c>
      <c r="P48" s="44">
        <v>216</v>
      </c>
      <c r="Q48" s="44">
        <v>-2</v>
      </c>
      <c r="R48" s="44">
        <v>146</v>
      </c>
      <c r="S48" s="44">
        <v>400</v>
      </c>
      <c r="T48" s="44">
        <v>92</v>
      </c>
      <c r="U48" s="44">
        <v>190</v>
      </c>
      <c r="V48" s="44">
        <v>200</v>
      </c>
      <c r="W48" s="44">
        <v>200</v>
      </c>
      <c r="X48" s="44"/>
      <c r="Y48" s="44"/>
      <c r="Z48" s="44">
        <v>200</v>
      </c>
      <c r="AA48" s="44"/>
      <c r="AB48" s="44"/>
      <c r="AC48" s="44">
        <v>28</v>
      </c>
      <c r="AD48" s="44">
        <v>-12</v>
      </c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44"/>
      <c r="BK48" s="44"/>
      <c r="BL48" s="44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</row>
    <row r="49" spans="1:186" x14ac:dyDescent="0.25">
      <c r="A49" s="35">
        <v>2</v>
      </c>
      <c r="B49" s="50">
        <v>1387</v>
      </c>
      <c r="C49" s="46" t="s">
        <v>301</v>
      </c>
      <c r="D49" s="38">
        <v>43133</v>
      </c>
      <c r="E49" s="39">
        <f>(+$K$4-D49+1)/7</f>
        <v>21.285714285714285</v>
      </c>
      <c r="F49" s="40">
        <v>0.50819999999999999</v>
      </c>
      <c r="G49" s="41">
        <f t="shared" ref="G49" si="14">SUM(L49:BL49)</f>
        <v>629934</v>
      </c>
      <c r="H49" s="41">
        <v>0</v>
      </c>
      <c r="I49" s="42">
        <f t="shared" si="10"/>
        <v>0.6197697756788666</v>
      </c>
      <c r="J49" s="43">
        <f>IF(E49&gt;12,SUM(AQ49:BC49)/$D$170/12," ")</f>
        <v>5.5306161530727864E-2</v>
      </c>
      <c r="K49" s="39">
        <f>IF(E49&lt;12," ",J49/$J$174*100)</f>
        <v>90.584727331991772</v>
      </c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>
        <v>3400</v>
      </c>
      <c r="AR49" s="44">
        <v>26400</v>
      </c>
      <c r="AS49" s="44">
        <v>34200</v>
      </c>
      <c r="AT49" s="44">
        <v>39000</v>
      </c>
      <c r="AU49" s="44">
        <v>40600</v>
      </c>
      <c r="AV49" s="44">
        <v>38600</v>
      </c>
      <c r="AW49" s="44">
        <v>34000</v>
      </c>
      <c r="AX49" s="44">
        <v>39600</v>
      </c>
      <c r="AY49" s="44">
        <v>35590</v>
      </c>
      <c r="AZ49" s="44">
        <v>35860</v>
      </c>
      <c r="BA49" s="44">
        <v>32400</v>
      </c>
      <c r="BB49" s="44">
        <v>27662</v>
      </c>
      <c r="BC49" s="44">
        <v>28566</v>
      </c>
      <c r="BD49" s="44">
        <v>30900</v>
      </c>
      <c r="BE49" s="44">
        <v>23958</v>
      </c>
      <c r="BF49" s="44">
        <v>25200</v>
      </c>
      <c r="BG49" s="44">
        <v>25368</v>
      </c>
      <c r="BH49" s="44">
        <v>21800</v>
      </c>
      <c r="BI49" s="44">
        <v>24800</v>
      </c>
      <c r="BJ49" s="44">
        <v>22030</v>
      </c>
      <c r="BK49" s="44">
        <v>19200</v>
      </c>
      <c r="BL49" s="44">
        <v>20800</v>
      </c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</row>
    <row r="50" spans="1:186" x14ac:dyDescent="0.25">
      <c r="A50" s="47" t="s">
        <v>114</v>
      </c>
      <c r="B50" s="48"/>
      <c r="C50" s="48"/>
      <c r="D50" s="48"/>
      <c r="E50" s="48"/>
      <c r="F50" s="48"/>
      <c r="G50" s="48"/>
      <c r="H50" s="48"/>
      <c r="I50" s="48"/>
      <c r="J50" s="48"/>
      <c r="K50" s="49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</row>
    <row r="51" spans="1:186" ht="13.5" customHeight="1" x14ac:dyDescent="0.25">
      <c r="A51" s="35">
        <v>3</v>
      </c>
      <c r="B51" s="36">
        <v>1440</v>
      </c>
      <c r="C51" s="46" t="s">
        <v>302</v>
      </c>
      <c r="D51" s="38">
        <v>43259</v>
      </c>
      <c r="E51" s="39">
        <f>(+$K$4-D51+1)/7</f>
        <v>3.2857142857142856</v>
      </c>
      <c r="F51" s="40">
        <v>0.55079999999999996</v>
      </c>
      <c r="G51" s="41">
        <f t="shared" ref="G51" si="15">SUM(L51:BL51)</f>
        <v>276750</v>
      </c>
      <c r="H51" s="41">
        <v>0</v>
      </c>
      <c r="I51" s="42">
        <f t="shared" ref="I51:I64" si="16">((G51+H51)/((F51*(A51*1000000))))</f>
        <v>0.16748366013071897</v>
      </c>
      <c r="J51" s="43" t="str">
        <f>IF(E51&gt;12,SUM(AQ51:BC51)/$D$170/12," ")</f>
        <v xml:space="preserve"> </v>
      </c>
      <c r="K51" s="39" t="str">
        <f t="shared" ref="K51:K57" si="17">IF(E51&lt;12," ",J51/$J$175*100)</f>
        <v xml:space="preserve"> </v>
      </c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>
        <v>10125</v>
      </c>
      <c r="BJ51" s="44">
        <v>82800</v>
      </c>
      <c r="BK51" s="44">
        <v>87975</v>
      </c>
      <c r="BL51" s="44">
        <v>95850</v>
      </c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</row>
    <row r="52" spans="1:186" ht="13.5" customHeight="1" x14ac:dyDescent="0.25">
      <c r="A52" s="35">
        <v>3</v>
      </c>
      <c r="B52" s="36">
        <v>1419</v>
      </c>
      <c r="C52" s="37" t="s">
        <v>303</v>
      </c>
      <c r="D52" s="38">
        <v>43133</v>
      </c>
      <c r="E52" s="39">
        <v>20</v>
      </c>
      <c r="F52" s="40">
        <v>0.48959999999999998</v>
      </c>
      <c r="G52" s="41">
        <f t="shared" ref="G52:G63" si="18">SUM(L52:BL52)</f>
        <v>1419495</v>
      </c>
      <c r="H52" s="41">
        <v>0</v>
      </c>
      <c r="I52" s="42">
        <f t="shared" si="16"/>
        <v>0.96643178104575167</v>
      </c>
      <c r="J52" s="43">
        <f>IF(E52&gt;12,SUM(AQ52:BC52)/$D$170/12," ")</f>
        <v>0.14256259674768204</v>
      </c>
      <c r="K52" s="39">
        <f t="shared" si="17"/>
        <v>90.756630814524669</v>
      </c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>
        <v>11475</v>
      </c>
      <c r="AR52" s="44">
        <v>96975</v>
      </c>
      <c r="AS52" s="44">
        <v>103647</v>
      </c>
      <c r="AT52" s="44">
        <v>117000</v>
      </c>
      <c r="AU52" s="44">
        <v>115425</v>
      </c>
      <c r="AV52" s="44">
        <v>91170</v>
      </c>
      <c r="AW52" s="44">
        <v>82575</v>
      </c>
      <c r="AX52" s="44">
        <v>82125</v>
      </c>
      <c r="AY52" s="44">
        <v>79473</v>
      </c>
      <c r="AZ52" s="44">
        <v>80664</v>
      </c>
      <c r="BA52" s="44">
        <v>75951</v>
      </c>
      <c r="BB52" s="44">
        <v>67008</v>
      </c>
      <c r="BC52" s="44">
        <v>68520</v>
      </c>
      <c r="BD52" s="44">
        <v>65487</v>
      </c>
      <c r="BE52" s="44">
        <v>57939</v>
      </c>
      <c r="BF52" s="44">
        <v>51915</v>
      </c>
      <c r="BG52" s="44">
        <v>41598</v>
      </c>
      <c r="BH52" s="44">
        <v>34875</v>
      </c>
      <c r="BI52" s="44">
        <v>40950</v>
      </c>
      <c r="BJ52" s="44">
        <v>21648</v>
      </c>
      <c r="BK52" s="44">
        <v>19125</v>
      </c>
      <c r="BL52" s="44">
        <v>13950</v>
      </c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</row>
    <row r="53" spans="1:186" ht="13.5" customHeight="1" x14ac:dyDescent="0.25">
      <c r="A53" s="35">
        <v>3</v>
      </c>
      <c r="B53" s="36">
        <v>1332</v>
      </c>
      <c r="C53" s="37" t="s">
        <v>117</v>
      </c>
      <c r="D53" s="38">
        <v>42615</v>
      </c>
      <c r="E53" s="39">
        <v>15</v>
      </c>
      <c r="F53" s="40">
        <v>0.55005000000000004</v>
      </c>
      <c r="G53" s="41">
        <f t="shared" si="18"/>
        <v>3825</v>
      </c>
      <c r="H53" s="41">
        <v>1645485</v>
      </c>
      <c r="I53" s="42">
        <f t="shared" si="16"/>
        <v>0.99949095536769372</v>
      </c>
      <c r="J53" s="43">
        <v>0.17075826245152639</v>
      </c>
      <c r="K53" s="39">
        <f t="shared" si="17"/>
        <v>108.70624509787395</v>
      </c>
      <c r="L53" s="44">
        <v>225</v>
      </c>
      <c r="M53" s="44">
        <v>675</v>
      </c>
      <c r="N53" s="44">
        <v>225</v>
      </c>
      <c r="O53" s="44">
        <v>1575</v>
      </c>
      <c r="P53" s="44">
        <v>225</v>
      </c>
      <c r="Q53" s="44">
        <v>675</v>
      </c>
      <c r="R53" s="44"/>
      <c r="S53" s="44"/>
      <c r="T53" s="44">
        <v>225</v>
      </c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  <c r="BK53" s="44"/>
      <c r="BL53" s="44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</row>
    <row r="54" spans="1:186" ht="13.5" customHeight="1" x14ac:dyDescent="0.25">
      <c r="A54" s="35">
        <v>3</v>
      </c>
      <c r="B54" s="36">
        <v>1399</v>
      </c>
      <c r="C54" s="37" t="s">
        <v>304</v>
      </c>
      <c r="D54" s="38">
        <v>42951</v>
      </c>
      <c r="E54" s="39">
        <v>34</v>
      </c>
      <c r="F54" s="40">
        <v>0.48854999999999998</v>
      </c>
      <c r="G54" s="41">
        <f t="shared" si="18"/>
        <v>1378104</v>
      </c>
      <c r="H54" s="41">
        <v>0</v>
      </c>
      <c r="I54" s="53">
        <f t="shared" si="16"/>
        <v>0.94026814041551532</v>
      </c>
      <c r="J54" s="43">
        <f>IF(E54&gt;12,SUM(Q54:AC54)/$D$170/12," ")</f>
        <v>9.6197516875987432E-2</v>
      </c>
      <c r="K54" s="39">
        <f t="shared" si="17"/>
        <v>61.240204117774319</v>
      </c>
      <c r="L54" s="44"/>
      <c r="M54" s="44"/>
      <c r="N54" s="44"/>
      <c r="O54" s="44"/>
      <c r="P54" s="44"/>
      <c r="Q54" s="44">
        <v>4275</v>
      </c>
      <c r="R54" s="44">
        <v>49050</v>
      </c>
      <c r="S54" s="44">
        <v>60075</v>
      </c>
      <c r="T54" s="44">
        <v>59850</v>
      </c>
      <c r="U54" s="44">
        <v>66375</v>
      </c>
      <c r="V54" s="44">
        <v>66654</v>
      </c>
      <c r="W54" s="44">
        <v>65250</v>
      </c>
      <c r="X54" s="44">
        <v>60750</v>
      </c>
      <c r="Y54" s="44">
        <v>56007</v>
      </c>
      <c r="Z54" s="44">
        <v>69750</v>
      </c>
      <c r="AA54" s="44">
        <v>60300</v>
      </c>
      <c r="AB54" s="44">
        <v>57600</v>
      </c>
      <c r="AC54" s="44">
        <v>47427</v>
      </c>
      <c r="AD54" s="44">
        <v>50829</v>
      </c>
      <c r="AE54" s="44">
        <v>39600</v>
      </c>
      <c r="AF54" s="44">
        <v>46125</v>
      </c>
      <c r="AG54" s="44">
        <v>42717</v>
      </c>
      <c r="AH54" s="44">
        <v>41595</v>
      </c>
      <c r="AI54" s="44">
        <v>43251</v>
      </c>
      <c r="AJ54" s="44">
        <v>32175</v>
      </c>
      <c r="AK54" s="44">
        <v>36675</v>
      </c>
      <c r="AL54" s="44">
        <v>44097</v>
      </c>
      <c r="AM54" s="44">
        <v>44262</v>
      </c>
      <c r="AN54" s="44">
        <v>37125</v>
      </c>
      <c r="AO54" s="44">
        <v>34764</v>
      </c>
      <c r="AP54" s="44">
        <v>27174</v>
      </c>
      <c r="AQ54" s="44">
        <v>32424</v>
      </c>
      <c r="AR54" s="44">
        <v>23628</v>
      </c>
      <c r="AS54" s="44">
        <v>17856</v>
      </c>
      <c r="AT54" s="44">
        <v>18816</v>
      </c>
      <c r="AU54" s="44">
        <v>12369</v>
      </c>
      <c r="AV54" s="44">
        <v>9117</v>
      </c>
      <c r="AW54" s="44">
        <v>4203</v>
      </c>
      <c r="AX54" s="44">
        <v>5316</v>
      </c>
      <c r="AY54" s="44">
        <v>2268</v>
      </c>
      <c r="AZ54" s="44">
        <v>3081</v>
      </c>
      <c r="BA54" s="44">
        <v>942</v>
      </c>
      <c r="BB54" s="44">
        <v>1161</v>
      </c>
      <c r="BC54" s="44">
        <v>1620</v>
      </c>
      <c r="BD54" s="44">
        <v>381</v>
      </c>
      <c r="BE54" s="44">
        <v>744</v>
      </c>
      <c r="BF54" s="44">
        <v>-84</v>
      </c>
      <c r="BG54" s="44"/>
      <c r="BH54" s="44">
        <v>450</v>
      </c>
      <c r="BI54" s="44">
        <v>180</v>
      </c>
      <c r="BJ54" s="44"/>
      <c r="BK54" s="44">
        <v>-120</v>
      </c>
      <c r="BL54" s="44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</row>
    <row r="55" spans="1:186" ht="13.5" customHeight="1" x14ac:dyDescent="0.25">
      <c r="A55" s="35">
        <v>3</v>
      </c>
      <c r="B55" s="36">
        <v>1355</v>
      </c>
      <c r="C55" s="37" t="s">
        <v>118</v>
      </c>
      <c r="D55" s="38">
        <v>42706</v>
      </c>
      <c r="E55" s="39">
        <v>19</v>
      </c>
      <c r="F55" s="40">
        <v>0.54330000000000001</v>
      </c>
      <c r="G55" s="41">
        <f t="shared" si="18"/>
        <v>2643</v>
      </c>
      <c r="H55" s="41">
        <v>1624404</v>
      </c>
      <c r="I55" s="42">
        <f t="shared" si="16"/>
        <v>0.99824958586416346</v>
      </c>
      <c r="J55" s="43">
        <v>0.15935001516046152</v>
      </c>
      <c r="K55" s="39">
        <f t="shared" si="17"/>
        <v>101.44365230526047</v>
      </c>
      <c r="L55" s="44"/>
      <c r="M55" s="44">
        <v>675</v>
      </c>
      <c r="N55" s="44"/>
      <c r="O55" s="44">
        <v>225</v>
      </c>
      <c r="P55" s="44">
        <v>450</v>
      </c>
      <c r="Q55" s="44">
        <v>225</v>
      </c>
      <c r="R55" s="44">
        <v>225</v>
      </c>
      <c r="S55" s="44">
        <v>168</v>
      </c>
      <c r="T55" s="44">
        <v>225</v>
      </c>
      <c r="U55" s="44"/>
      <c r="V55" s="44">
        <v>450</v>
      </c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</row>
    <row r="56" spans="1:186" ht="13.5" customHeight="1" x14ac:dyDescent="0.25">
      <c r="A56" s="35">
        <v>3</v>
      </c>
      <c r="B56" s="36">
        <v>1380</v>
      </c>
      <c r="C56" s="37" t="s">
        <v>119</v>
      </c>
      <c r="D56" s="38">
        <v>42888</v>
      </c>
      <c r="E56" s="39">
        <v>18</v>
      </c>
      <c r="F56" s="40">
        <v>0.55079999999999996</v>
      </c>
      <c r="G56" s="41">
        <f t="shared" si="18"/>
        <v>1172802</v>
      </c>
      <c r="H56" s="41">
        <v>472713</v>
      </c>
      <c r="I56" s="42">
        <f t="shared" si="16"/>
        <v>0.99583333333333346</v>
      </c>
      <c r="J56" s="43">
        <f>IF(E56&gt;12,(+H56+SUM(L56:T56))/$D$170/12," ")</f>
        <v>0.1813893366101208</v>
      </c>
      <c r="K56" s="39">
        <f t="shared" si="17"/>
        <v>115.47408248709485</v>
      </c>
      <c r="L56" s="44">
        <v>22725</v>
      </c>
      <c r="M56" s="44">
        <v>142425</v>
      </c>
      <c r="N56" s="44">
        <v>133635</v>
      </c>
      <c r="O56" s="44">
        <v>134889</v>
      </c>
      <c r="P56" s="44">
        <v>125550</v>
      </c>
      <c r="Q56" s="44">
        <v>127773</v>
      </c>
      <c r="R56" s="44">
        <v>87291</v>
      </c>
      <c r="S56" s="44">
        <v>64950</v>
      </c>
      <c r="T56" s="44">
        <v>52017</v>
      </c>
      <c r="U56" s="44">
        <v>50862</v>
      </c>
      <c r="V56" s="44">
        <v>48600</v>
      </c>
      <c r="W56" s="44">
        <v>42300</v>
      </c>
      <c r="X56" s="44">
        <v>35820</v>
      </c>
      <c r="Y56" s="44">
        <v>26769</v>
      </c>
      <c r="Z56" s="44">
        <v>21600</v>
      </c>
      <c r="AA56" s="44">
        <v>14400</v>
      </c>
      <c r="AB56" s="44">
        <v>10179</v>
      </c>
      <c r="AC56" s="44">
        <v>8550</v>
      </c>
      <c r="AD56" s="44">
        <v>4257</v>
      </c>
      <c r="AE56" s="44">
        <v>2781</v>
      </c>
      <c r="AF56" s="44">
        <v>2412</v>
      </c>
      <c r="AG56" s="44">
        <v>2475</v>
      </c>
      <c r="AH56" s="44">
        <v>1350</v>
      </c>
      <c r="AI56" s="44">
        <v>900</v>
      </c>
      <c r="AJ56" s="44">
        <v>1575</v>
      </c>
      <c r="AK56" s="44">
        <v>1125</v>
      </c>
      <c r="AL56" s="44">
        <v>450</v>
      </c>
      <c r="AM56" s="44">
        <v>900</v>
      </c>
      <c r="AN56" s="44">
        <v>450</v>
      </c>
      <c r="AO56" s="44">
        <v>450</v>
      </c>
      <c r="AP56" s="44">
        <v>561</v>
      </c>
      <c r="AQ56" s="44">
        <v>1125</v>
      </c>
      <c r="AR56" s="44">
        <v>450</v>
      </c>
      <c r="AS56" s="44">
        <v>387</v>
      </c>
      <c r="AT56" s="44">
        <v>225</v>
      </c>
      <c r="AU56" s="44">
        <v>144</v>
      </c>
      <c r="AV56" s="44">
        <v>225</v>
      </c>
      <c r="AW56" s="44"/>
      <c r="AX56" s="44">
        <v>225</v>
      </c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</row>
    <row r="57" spans="1:186" ht="13.5" customHeight="1" x14ac:dyDescent="0.25">
      <c r="A57" s="35">
        <v>3</v>
      </c>
      <c r="B57" s="36">
        <v>1416</v>
      </c>
      <c r="C57" s="37" t="s">
        <v>120</v>
      </c>
      <c r="D57" s="38">
        <v>43105</v>
      </c>
      <c r="E57" s="39">
        <v>17</v>
      </c>
      <c r="F57" s="40">
        <v>0.55079999999999996</v>
      </c>
      <c r="G57" s="41">
        <f t="shared" si="18"/>
        <v>1618503</v>
      </c>
      <c r="H57" s="41">
        <v>0</v>
      </c>
      <c r="I57" s="53">
        <f t="shared" si="16"/>
        <v>0.97948620188816282</v>
      </c>
      <c r="J57" s="43">
        <f>IF(E57&gt;12,SUM(AM57:AY57)/$D$170/12," ")</f>
        <v>0.17205887046582513</v>
      </c>
      <c r="K57" s="39">
        <f t="shared" si="17"/>
        <v>109.53422385303814</v>
      </c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>
        <v>9000</v>
      </c>
      <c r="AN57" s="44">
        <v>100575</v>
      </c>
      <c r="AO57" s="44">
        <v>128025</v>
      </c>
      <c r="AP57" s="44">
        <v>148674</v>
      </c>
      <c r="AQ57" s="44">
        <v>152664</v>
      </c>
      <c r="AR57" s="44">
        <v>112770</v>
      </c>
      <c r="AS57" s="44">
        <v>111150</v>
      </c>
      <c r="AT57" s="44">
        <v>109575</v>
      </c>
      <c r="AU57" s="44">
        <v>120825</v>
      </c>
      <c r="AV57" s="44">
        <v>94899</v>
      </c>
      <c r="AW57" s="44">
        <v>78525</v>
      </c>
      <c r="AX57" s="44">
        <v>64575</v>
      </c>
      <c r="AY57" s="44">
        <v>62550</v>
      </c>
      <c r="AZ57" s="44">
        <v>60072</v>
      </c>
      <c r="BA57" s="44">
        <v>52629</v>
      </c>
      <c r="BB57" s="44">
        <v>42807</v>
      </c>
      <c r="BC57" s="44">
        <v>37107</v>
      </c>
      <c r="BD57" s="44">
        <v>38025</v>
      </c>
      <c r="BE57" s="44">
        <v>26475</v>
      </c>
      <c r="BF57" s="44">
        <v>22800</v>
      </c>
      <c r="BG57" s="44">
        <v>12498</v>
      </c>
      <c r="BH57" s="44">
        <v>10350</v>
      </c>
      <c r="BI57" s="44">
        <v>10893</v>
      </c>
      <c r="BJ57" s="44">
        <v>5088</v>
      </c>
      <c r="BK57" s="44">
        <v>3819</v>
      </c>
      <c r="BL57" s="44">
        <v>2133</v>
      </c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</row>
    <row r="58" spans="1:186" ht="13.5" customHeight="1" x14ac:dyDescent="0.25">
      <c r="A58" s="35">
        <v>3</v>
      </c>
      <c r="B58" s="36">
        <v>1432</v>
      </c>
      <c r="C58" s="46" t="s">
        <v>305</v>
      </c>
      <c r="D58" s="38">
        <v>43224</v>
      </c>
      <c r="E58" s="39">
        <f>(+$K$4-D58+1)/7</f>
        <v>8.2857142857142865</v>
      </c>
      <c r="F58" s="40">
        <v>0.48959999999999998</v>
      </c>
      <c r="G58" s="41">
        <f t="shared" si="18"/>
        <v>520635</v>
      </c>
      <c r="H58" s="41">
        <v>0</v>
      </c>
      <c r="I58" s="42">
        <f t="shared" si="16"/>
        <v>0.35446282679738561</v>
      </c>
      <c r="J58" s="43"/>
      <c r="K58" s="39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>
        <v>9450</v>
      </c>
      <c r="BE58" s="44">
        <v>67050</v>
      </c>
      <c r="BF58" s="44">
        <v>75408</v>
      </c>
      <c r="BG58" s="44">
        <v>69750</v>
      </c>
      <c r="BH58" s="44">
        <v>65250</v>
      </c>
      <c r="BI58" s="44">
        <v>82329</v>
      </c>
      <c r="BJ58" s="44">
        <v>57123</v>
      </c>
      <c r="BK58" s="44">
        <v>50400</v>
      </c>
      <c r="BL58" s="44">
        <v>43875</v>
      </c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</row>
    <row r="59" spans="1:186" ht="13.5" customHeight="1" x14ac:dyDescent="0.25">
      <c r="A59" s="35">
        <v>3</v>
      </c>
      <c r="B59" s="36">
        <v>1439</v>
      </c>
      <c r="C59" s="37" t="s">
        <v>306</v>
      </c>
      <c r="D59" s="38">
        <v>43028</v>
      </c>
      <c r="E59" s="39">
        <v>15</v>
      </c>
      <c r="F59" s="40">
        <v>0.55079999999999996</v>
      </c>
      <c r="G59" s="41">
        <f t="shared" si="18"/>
        <v>1648677</v>
      </c>
      <c r="H59" s="41">
        <v>0</v>
      </c>
      <c r="I59" s="42">
        <f t="shared" si="16"/>
        <v>0.99774691358024703</v>
      </c>
      <c r="J59" s="43">
        <f>IF(E59&gt;12,SUM(AB59:AN59)/$D$170/12," ")</f>
        <v>0.19341437530919361</v>
      </c>
      <c r="K59" s="39">
        <f>IF(E59&lt;12," ",J59/$J$175*100)</f>
        <v>123.12933023537822</v>
      </c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>
        <v>4500</v>
      </c>
      <c r="AC59" s="44">
        <v>66825</v>
      </c>
      <c r="AD59" s="44">
        <v>87297</v>
      </c>
      <c r="AE59" s="44">
        <v>108675</v>
      </c>
      <c r="AF59" s="44">
        <v>111825</v>
      </c>
      <c r="AG59" s="44">
        <v>114525</v>
      </c>
      <c r="AH59" s="44">
        <v>132426</v>
      </c>
      <c r="AI59" s="44">
        <v>143097</v>
      </c>
      <c r="AJ59" s="44">
        <v>135000</v>
      </c>
      <c r="AK59" s="44">
        <v>138600</v>
      </c>
      <c r="AL59" s="44">
        <v>186744</v>
      </c>
      <c r="AM59" s="44">
        <v>143202</v>
      </c>
      <c r="AN59" s="44">
        <v>81675</v>
      </c>
      <c r="AO59" s="44">
        <v>47475</v>
      </c>
      <c r="AP59" s="44">
        <v>40185</v>
      </c>
      <c r="AQ59" s="44">
        <v>29100</v>
      </c>
      <c r="AR59" s="44">
        <v>19800</v>
      </c>
      <c r="AS59" s="44">
        <v>13500</v>
      </c>
      <c r="AT59" s="44">
        <v>13275</v>
      </c>
      <c r="AU59" s="44">
        <v>7650</v>
      </c>
      <c r="AV59" s="44">
        <v>5850</v>
      </c>
      <c r="AW59" s="44">
        <v>4950</v>
      </c>
      <c r="AX59" s="44">
        <v>3036</v>
      </c>
      <c r="AY59" s="44">
        <v>2670</v>
      </c>
      <c r="AZ59" s="44">
        <v>1800</v>
      </c>
      <c r="BA59" s="44">
        <v>675</v>
      </c>
      <c r="BB59" s="44">
        <v>1125</v>
      </c>
      <c r="BC59" s="44">
        <v>225</v>
      </c>
      <c r="BD59" s="44">
        <v>450</v>
      </c>
      <c r="BE59" s="44">
        <v>675</v>
      </c>
      <c r="BF59" s="44">
        <v>96</v>
      </c>
      <c r="BG59" s="44">
        <v>450</v>
      </c>
      <c r="BH59" s="44">
        <v>1125</v>
      </c>
      <c r="BI59" s="44"/>
      <c r="BJ59" s="44">
        <v>225</v>
      </c>
      <c r="BK59" s="44">
        <v>-51</v>
      </c>
      <c r="BL59" s="44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</row>
    <row r="60" spans="1:186" ht="13.5" customHeight="1" x14ac:dyDescent="0.25">
      <c r="A60" s="35">
        <v>3</v>
      </c>
      <c r="B60" s="36">
        <v>1378</v>
      </c>
      <c r="C60" s="37" t="s">
        <v>123</v>
      </c>
      <c r="D60" s="38">
        <v>42741</v>
      </c>
      <c r="E60" s="39">
        <v>38</v>
      </c>
      <c r="F60" s="40">
        <v>0.48959999999999998</v>
      </c>
      <c r="G60" s="41">
        <f t="shared" si="18"/>
        <v>254778</v>
      </c>
      <c r="H60" s="41">
        <v>1155882</v>
      </c>
      <c r="I60" s="42">
        <f t="shared" si="16"/>
        <v>0.9604166666666667</v>
      </c>
      <c r="J60" s="43">
        <v>9.2839873609626089E-2</v>
      </c>
      <c r="K60" s="39">
        <f>IF(E60&lt;12," ",J60/$J$175*100)</f>
        <v>59.102698227141858</v>
      </c>
      <c r="L60" s="44">
        <v>4050</v>
      </c>
      <c r="M60" s="44">
        <v>29907</v>
      </c>
      <c r="N60" s="44">
        <v>27450</v>
      </c>
      <c r="O60" s="44">
        <v>27171</v>
      </c>
      <c r="P60" s="44">
        <v>26073</v>
      </c>
      <c r="Q60" s="44">
        <v>22950</v>
      </c>
      <c r="R60" s="44">
        <v>24096</v>
      </c>
      <c r="S60" s="44">
        <v>18459</v>
      </c>
      <c r="T60" s="44">
        <v>18222</v>
      </c>
      <c r="U60" s="44">
        <v>14001</v>
      </c>
      <c r="V60" s="44">
        <v>9255</v>
      </c>
      <c r="W60" s="44">
        <v>10329</v>
      </c>
      <c r="X60" s="44">
        <v>4767</v>
      </c>
      <c r="Y60" s="44">
        <v>5157</v>
      </c>
      <c r="Z60" s="44">
        <v>2823</v>
      </c>
      <c r="AA60" s="44">
        <v>3600</v>
      </c>
      <c r="AB60" s="44">
        <v>849</v>
      </c>
      <c r="AC60" s="44">
        <v>900</v>
      </c>
      <c r="AD60" s="44">
        <v>669</v>
      </c>
      <c r="AE60" s="44">
        <v>1044</v>
      </c>
      <c r="AF60" s="44">
        <v>450</v>
      </c>
      <c r="AG60" s="44">
        <v>225</v>
      </c>
      <c r="AH60" s="44">
        <v>573</v>
      </c>
      <c r="AI60" s="44">
        <v>900</v>
      </c>
      <c r="AJ60" s="44">
        <v>225</v>
      </c>
      <c r="AK60" s="44">
        <v>225</v>
      </c>
      <c r="AL60" s="44"/>
      <c r="AM60" s="44">
        <v>450</v>
      </c>
      <c r="AN60" s="44"/>
      <c r="AO60" s="44"/>
      <c r="AP60" s="44">
        <v>-6</v>
      </c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>
        <v>-36</v>
      </c>
      <c r="BD60" s="44"/>
      <c r="BE60" s="44"/>
      <c r="BF60" s="44"/>
      <c r="BG60" s="44"/>
      <c r="BH60" s="44"/>
      <c r="BI60" s="44"/>
      <c r="BJ60" s="44"/>
      <c r="BK60" s="44"/>
      <c r="BL60" s="44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</row>
    <row r="61" spans="1:186" ht="13.5" customHeight="1" x14ac:dyDescent="0.25">
      <c r="A61" s="35">
        <v>3</v>
      </c>
      <c r="B61" s="36">
        <v>1348</v>
      </c>
      <c r="C61" s="37" t="s">
        <v>124</v>
      </c>
      <c r="D61" s="38">
        <v>42650</v>
      </c>
      <c r="E61" s="39">
        <v>20</v>
      </c>
      <c r="F61" s="40">
        <v>0.47512500000000002</v>
      </c>
      <c r="G61" s="41">
        <f t="shared" si="18"/>
        <v>57</v>
      </c>
      <c r="H61" s="41">
        <v>1422564</v>
      </c>
      <c r="I61" s="42">
        <f t="shared" si="16"/>
        <v>0.99806787687450671</v>
      </c>
      <c r="J61" s="45" t="s">
        <v>75</v>
      </c>
      <c r="K61" s="45" t="s">
        <v>75</v>
      </c>
      <c r="L61" s="44"/>
      <c r="M61" s="44"/>
      <c r="N61" s="44">
        <v>225</v>
      </c>
      <c r="O61" s="44">
        <v>-69</v>
      </c>
      <c r="P61" s="44">
        <v>225</v>
      </c>
      <c r="Q61" s="44"/>
      <c r="R61" s="44"/>
      <c r="S61" s="44"/>
      <c r="T61" s="44"/>
      <c r="U61" s="44"/>
      <c r="V61" s="44">
        <v>-105</v>
      </c>
      <c r="W61" s="44">
        <v>-219</v>
      </c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</row>
    <row r="62" spans="1:186" ht="13.5" customHeight="1" x14ac:dyDescent="0.25">
      <c r="A62" s="35">
        <v>3</v>
      </c>
      <c r="B62" s="36">
        <v>1356</v>
      </c>
      <c r="C62" s="37" t="s">
        <v>125</v>
      </c>
      <c r="D62" s="38">
        <v>42797</v>
      </c>
      <c r="E62" s="39">
        <v>16</v>
      </c>
      <c r="F62" s="40">
        <v>0.54802499999999998</v>
      </c>
      <c r="G62" s="41">
        <f t="shared" si="18"/>
        <v>52806</v>
      </c>
      <c r="H62" s="41">
        <v>1585902</v>
      </c>
      <c r="I62" s="42">
        <f t="shared" si="16"/>
        <v>0.99673555038547512</v>
      </c>
      <c r="J62" s="43">
        <v>0.18102468761470084</v>
      </c>
      <c r="K62" s="39">
        <f>IF(E62&lt;12," ",J62/$J$175*100)</f>
        <v>115.24194365819298</v>
      </c>
      <c r="L62" s="44">
        <v>2025</v>
      </c>
      <c r="M62" s="44">
        <v>11475</v>
      </c>
      <c r="N62" s="44">
        <v>9900</v>
      </c>
      <c r="O62" s="44">
        <v>8616</v>
      </c>
      <c r="P62" s="44">
        <v>7740</v>
      </c>
      <c r="Q62" s="44">
        <v>3738</v>
      </c>
      <c r="R62" s="44">
        <v>3519</v>
      </c>
      <c r="S62" s="44">
        <v>1800</v>
      </c>
      <c r="T62" s="44">
        <v>450</v>
      </c>
      <c r="U62" s="44">
        <v>1575</v>
      </c>
      <c r="V62" s="44">
        <v>225</v>
      </c>
      <c r="W62" s="44">
        <v>225</v>
      </c>
      <c r="X62" s="44">
        <v>225</v>
      </c>
      <c r="Y62" s="44"/>
      <c r="Z62" s="44">
        <v>450</v>
      </c>
      <c r="AA62" s="44"/>
      <c r="AB62" s="44">
        <v>225</v>
      </c>
      <c r="AC62" s="44">
        <v>168</v>
      </c>
      <c r="AD62" s="44">
        <v>450</v>
      </c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</row>
    <row r="63" spans="1:186" ht="13.5" customHeight="1" x14ac:dyDescent="0.25">
      <c r="A63" s="35">
        <v>3</v>
      </c>
      <c r="B63" s="36">
        <v>1417</v>
      </c>
      <c r="C63" s="37" t="s">
        <v>125</v>
      </c>
      <c r="D63" s="38">
        <v>43161</v>
      </c>
      <c r="E63" s="39">
        <v>14</v>
      </c>
      <c r="F63" s="40">
        <v>0.54427499999999995</v>
      </c>
      <c r="G63" s="41">
        <f t="shared" si="18"/>
        <v>1561788</v>
      </c>
      <c r="H63" s="41">
        <v>0</v>
      </c>
      <c r="I63" s="53">
        <f t="shared" si="16"/>
        <v>0.95649441918148004</v>
      </c>
      <c r="J63" s="43">
        <f>IF(E63&gt;12,SUM(AU63:BG63)/$D$170/12," ")</f>
        <v>0.17297887110416035</v>
      </c>
      <c r="K63" s="39">
        <f>IF(E63&lt;12," ",J63/$J$175*100)</f>
        <v>110.11990453077085</v>
      </c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>
        <v>6750</v>
      </c>
      <c r="AV63" s="44">
        <v>85275</v>
      </c>
      <c r="AW63" s="44">
        <v>97650</v>
      </c>
      <c r="AX63" s="44">
        <v>107550</v>
      </c>
      <c r="AY63" s="44">
        <v>119475</v>
      </c>
      <c r="AZ63" s="44">
        <v>119475</v>
      </c>
      <c r="BA63" s="44">
        <v>119475</v>
      </c>
      <c r="BB63" s="44">
        <v>113379</v>
      </c>
      <c r="BC63" s="44">
        <v>102495</v>
      </c>
      <c r="BD63" s="44">
        <v>119004</v>
      </c>
      <c r="BE63" s="44">
        <v>101700</v>
      </c>
      <c r="BF63" s="44">
        <v>102675</v>
      </c>
      <c r="BG63" s="44">
        <v>105822</v>
      </c>
      <c r="BH63" s="44">
        <v>96300</v>
      </c>
      <c r="BI63" s="44">
        <v>90450</v>
      </c>
      <c r="BJ63" s="44">
        <v>38313</v>
      </c>
      <c r="BK63" s="44">
        <v>19125</v>
      </c>
      <c r="BL63" s="44">
        <v>16875</v>
      </c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</row>
    <row r="64" spans="1:186" ht="13.5" customHeight="1" x14ac:dyDescent="0.25">
      <c r="A64" s="35">
        <v>3</v>
      </c>
      <c r="B64" s="36">
        <v>1379</v>
      </c>
      <c r="C64" s="37" t="s">
        <v>307</v>
      </c>
      <c r="D64" s="38">
        <v>42951</v>
      </c>
      <c r="E64" s="39">
        <v>19</v>
      </c>
      <c r="F64" s="40">
        <v>0.54869999999999997</v>
      </c>
      <c r="G64" s="41">
        <f t="shared" ref="G64" si="19">SUM(L64:BL64)</f>
        <v>1643178</v>
      </c>
      <c r="H64" s="41">
        <v>0</v>
      </c>
      <c r="I64" s="42">
        <f t="shared" si="16"/>
        <v>0.99822489520685254</v>
      </c>
      <c r="J64" s="43">
        <f>IF(E64&gt;12,SUM(Q64:AC64)/$D$170/12," ")</f>
        <v>0.16533081722866763</v>
      </c>
      <c r="K64" s="39">
        <f>IF(E64&lt;12," ",J64/$J$175*100)</f>
        <v>105.25108467294953</v>
      </c>
      <c r="L64" s="44"/>
      <c r="M64" s="44"/>
      <c r="N64" s="44"/>
      <c r="O64" s="44"/>
      <c r="P64" s="44"/>
      <c r="Q64" s="44">
        <v>4275</v>
      </c>
      <c r="R64" s="44">
        <v>65700</v>
      </c>
      <c r="S64" s="44">
        <v>78750</v>
      </c>
      <c r="T64" s="44">
        <v>94950</v>
      </c>
      <c r="U64" s="44">
        <v>93600</v>
      </c>
      <c r="V64" s="44">
        <v>102585</v>
      </c>
      <c r="W64" s="44">
        <v>110250</v>
      </c>
      <c r="X64" s="44">
        <v>108222</v>
      </c>
      <c r="Y64" s="44">
        <v>114300</v>
      </c>
      <c r="Z64" s="44">
        <v>128250</v>
      </c>
      <c r="AA64" s="44">
        <v>119250</v>
      </c>
      <c r="AB64" s="44">
        <v>127233</v>
      </c>
      <c r="AC64" s="44">
        <v>95850</v>
      </c>
      <c r="AD64" s="44">
        <v>77082</v>
      </c>
      <c r="AE64" s="44">
        <v>71325</v>
      </c>
      <c r="AF64" s="44">
        <v>56250</v>
      </c>
      <c r="AG64" s="44">
        <v>48600</v>
      </c>
      <c r="AH64" s="44">
        <v>35733</v>
      </c>
      <c r="AI64" s="44">
        <v>26994</v>
      </c>
      <c r="AJ64" s="44">
        <v>20454</v>
      </c>
      <c r="AK64" s="44">
        <v>16425</v>
      </c>
      <c r="AL64" s="44">
        <v>12150</v>
      </c>
      <c r="AM64" s="44">
        <v>9225</v>
      </c>
      <c r="AN64" s="44">
        <v>6975</v>
      </c>
      <c r="AO64" s="44">
        <v>4050</v>
      </c>
      <c r="AP64" s="44">
        <v>3825</v>
      </c>
      <c r="AQ64" s="44">
        <v>2925</v>
      </c>
      <c r="AR64" s="44">
        <v>2427</v>
      </c>
      <c r="AS64" s="44">
        <v>411</v>
      </c>
      <c r="AT64" s="44">
        <v>675</v>
      </c>
      <c r="AU64" s="44">
        <v>1299</v>
      </c>
      <c r="AV64" s="44">
        <v>675</v>
      </c>
      <c r="AW64" s="44">
        <v>675</v>
      </c>
      <c r="AX64" s="44">
        <v>888</v>
      </c>
      <c r="AY64" s="44">
        <v>225</v>
      </c>
      <c r="AZ64" s="44">
        <v>675</v>
      </c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</row>
    <row r="65" spans="1:186" x14ac:dyDescent="0.25">
      <c r="A65" s="47" t="s">
        <v>126</v>
      </c>
      <c r="B65" s="48"/>
      <c r="C65" s="48"/>
      <c r="D65" s="48"/>
      <c r="E65" s="48"/>
      <c r="F65" s="48"/>
      <c r="G65" s="48"/>
      <c r="H65" s="48"/>
      <c r="I65" s="48"/>
      <c r="J65" s="48"/>
      <c r="K65" s="49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</row>
    <row r="66" spans="1:186" x14ac:dyDescent="0.25">
      <c r="A66" s="35">
        <v>5</v>
      </c>
      <c r="B66" s="36">
        <v>1444</v>
      </c>
      <c r="C66" s="46" t="s">
        <v>308</v>
      </c>
      <c r="D66" s="38">
        <v>43133</v>
      </c>
      <c r="E66" s="39">
        <f>(+$K$4-D66+1)/7</f>
        <v>21.285714285714285</v>
      </c>
      <c r="F66" s="40">
        <v>0.36720000000000003</v>
      </c>
      <c r="G66" s="41">
        <f t="shared" ref="G66:G67" si="20">SUM(L66:BL66)</f>
        <v>1308030</v>
      </c>
      <c r="H66" s="41">
        <v>0</v>
      </c>
      <c r="I66" s="42">
        <f>((G66+H66)/((F66*(A66*1000000))))</f>
        <v>0.71243464052287575</v>
      </c>
      <c r="J66" s="43">
        <f>IF(E66&gt;12,SUM(AQ66:BC66)/$D$170/12," ")</f>
        <v>0.11333043422753458</v>
      </c>
      <c r="K66" s="39">
        <f t="shared" ref="K66:K79" si="21">IF(E66&lt;12," ",J66/$J$176*100)</f>
        <v>72.287267070745315</v>
      </c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>
        <v>6000</v>
      </c>
      <c r="AR66" s="44">
        <v>61500</v>
      </c>
      <c r="AS66" s="44">
        <v>81750</v>
      </c>
      <c r="AT66" s="44">
        <v>87750</v>
      </c>
      <c r="AU66" s="44">
        <v>85500</v>
      </c>
      <c r="AV66" s="44">
        <v>74625</v>
      </c>
      <c r="AW66" s="44">
        <v>61875</v>
      </c>
      <c r="AX66" s="44">
        <v>70125</v>
      </c>
      <c r="AY66" s="44">
        <v>69750</v>
      </c>
      <c r="AZ66" s="44">
        <v>76875</v>
      </c>
      <c r="BA66" s="44">
        <v>57000</v>
      </c>
      <c r="BB66" s="44">
        <v>65285</v>
      </c>
      <c r="BC66" s="44">
        <v>54160</v>
      </c>
      <c r="BD66" s="44">
        <v>51375</v>
      </c>
      <c r="BE66" s="44">
        <v>48750</v>
      </c>
      <c r="BF66" s="44">
        <v>53670</v>
      </c>
      <c r="BG66" s="44">
        <v>50415</v>
      </c>
      <c r="BH66" s="44">
        <v>44625</v>
      </c>
      <c r="BI66" s="44">
        <v>56250</v>
      </c>
      <c r="BJ66" s="44">
        <v>48750</v>
      </c>
      <c r="BK66" s="44">
        <v>51000</v>
      </c>
      <c r="BL66" s="44">
        <v>51000</v>
      </c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</row>
    <row r="67" spans="1:186" x14ac:dyDescent="0.25">
      <c r="A67" s="35">
        <v>5</v>
      </c>
      <c r="B67" s="36">
        <v>1450</v>
      </c>
      <c r="C67" s="46" t="s">
        <v>309</v>
      </c>
      <c r="D67" s="38">
        <v>43161</v>
      </c>
      <c r="E67" s="39">
        <f>(+$K$4-D67+1)/7</f>
        <v>17.285714285714285</v>
      </c>
      <c r="F67" s="40">
        <v>0.354825</v>
      </c>
      <c r="G67" s="41">
        <f t="shared" si="20"/>
        <v>1627905</v>
      </c>
      <c r="H67" s="41">
        <v>0</v>
      </c>
      <c r="I67" s="42">
        <f>((G67+H67)/((F67*(A67*1000000))))</f>
        <v>0.91758190657366312</v>
      </c>
      <c r="J67" s="43">
        <f>IF(E67&gt;12,SUM(AU67:BG67)/$D$170/12," ")</f>
        <v>0.16776646505912582</v>
      </c>
      <c r="K67" s="39">
        <f t="shared" si="21"/>
        <v>107.00902496231186</v>
      </c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>
        <v>10125</v>
      </c>
      <c r="AV67" s="44">
        <v>98625</v>
      </c>
      <c r="AW67" s="44">
        <v>121125</v>
      </c>
      <c r="AX67" s="44">
        <v>121875</v>
      </c>
      <c r="AY67" s="44">
        <v>123115</v>
      </c>
      <c r="AZ67" s="44">
        <v>127875</v>
      </c>
      <c r="BA67" s="44">
        <v>104250</v>
      </c>
      <c r="BB67" s="44">
        <v>92250</v>
      </c>
      <c r="BC67" s="44">
        <v>95830</v>
      </c>
      <c r="BD67" s="44">
        <v>99710</v>
      </c>
      <c r="BE67" s="44">
        <v>90115</v>
      </c>
      <c r="BF67" s="44">
        <v>84580</v>
      </c>
      <c r="BG67" s="44">
        <v>92055</v>
      </c>
      <c r="BH67" s="44">
        <v>84000</v>
      </c>
      <c r="BI67" s="44">
        <v>100875</v>
      </c>
      <c r="BJ67" s="44">
        <v>70125</v>
      </c>
      <c r="BK67" s="44">
        <v>61125</v>
      </c>
      <c r="BL67" s="44">
        <v>50250</v>
      </c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</row>
    <row r="68" spans="1:186" x14ac:dyDescent="0.25">
      <c r="A68" s="35">
        <v>5</v>
      </c>
      <c r="B68" s="36">
        <v>1403</v>
      </c>
      <c r="C68" s="37" t="s">
        <v>128</v>
      </c>
      <c r="D68" s="38">
        <v>42888</v>
      </c>
      <c r="E68" s="39">
        <v>16</v>
      </c>
      <c r="F68" s="40">
        <v>0.33660000000000001</v>
      </c>
      <c r="G68" s="41">
        <f t="shared" ref="G68:G106" si="22">SUM(L68:BL68)</f>
        <v>1112455</v>
      </c>
      <c r="H68" s="41">
        <v>566625</v>
      </c>
      <c r="I68" s="42">
        <f t="shared" ref="I68:I108" si="23">((G68+H68)/((F68*(A68*1000000))))</f>
        <v>0.99767082590612</v>
      </c>
      <c r="J68" s="43">
        <f>IF(E68&gt;12,(+H68+SUM(L68:T68))/$D$170/12," ")</f>
        <v>0.18980166392714468</v>
      </c>
      <c r="K68" s="39">
        <f t="shared" si="21"/>
        <v>121.06406954399462</v>
      </c>
      <c r="L68" s="44">
        <v>22500</v>
      </c>
      <c r="M68" s="44">
        <v>169860</v>
      </c>
      <c r="N68" s="44">
        <v>113250</v>
      </c>
      <c r="O68" s="44">
        <v>103125</v>
      </c>
      <c r="P68" s="44">
        <v>93365</v>
      </c>
      <c r="Q68" s="44">
        <v>107250</v>
      </c>
      <c r="R68" s="44">
        <v>90000</v>
      </c>
      <c r="S68" s="44">
        <v>83625</v>
      </c>
      <c r="T68" s="44">
        <v>77625</v>
      </c>
      <c r="U68" s="44">
        <v>58875</v>
      </c>
      <c r="V68" s="44">
        <v>54085</v>
      </c>
      <c r="W68" s="44">
        <v>35625</v>
      </c>
      <c r="X68" s="44">
        <v>28875</v>
      </c>
      <c r="Y68" s="44">
        <v>24000</v>
      </c>
      <c r="Z68" s="44">
        <v>13875</v>
      </c>
      <c r="AA68" s="44">
        <v>7500</v>
      </c>
      <c r="AB68" s="44">
        <v>7500</v>
      </c>
      <c r="AC68" s="44">
        <v>4500</v>
      </c>
      <c r="AD68" s="44">
        <v>1370</v>
      </c>
      <c r="AE68" s="44">
        <v>4430</v>
      </c>
      <c r="AF68" s="44">
        <v>3000</v>
      </c>
      <c r="AG68" s="44">
        <v>1125</v>
      </c>
      <c r="AH68" s="44">
        <v>750</v>
      </c>
      <c r="AI68" s="44">
        <v>750</v>
      </c>
      <c r="AJ68" s="44">
        <v>2250</v>
      </c>
      <c r="AK68" s="44">
        <v>375</v>
      </c>
      <c r="AL68" s="44"/>
      <c r="AM68" s="44">
        <v>375</v>
      </c>
      <c r="AN68" s="44"/>
      <c r="AO68" s="44">
        <v>750</v>
      </c>
      <c r="AP68" s="44">
        <v>345</v>
      </c>
      <c r="AQ68" s="44"/>
      <c r="AR68" s="44"/>
      <c r="AS68" s="44"/>
      <c r="AT68" s="44">
        <v>375</v>
      </c>
      <c r="AU68" s="44">
        <v>750</v>
      </c>
      <c r="AV68" s="44">
        <v>375</v>
      </c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</row>
    <row r="69" spans="1:186" x14ac:dyDescent="0.25">
      <c r="A69" s="35">
        <v>5</v>
      </c>
      <c r="B69" s="36">
        <v>1449</v>
      </c>
      <c r="C69" s="46" t="s">
        <v>129</v>
      </c>
      <c r="D69" s="38">
        <v>43161</v>
      </c>
      <c r="E69" s="39">
        <f>(+$K$4-D69+1)/7</f>
        <v>17.285714285714285</v>
      </c>
      <c r="F69" s="40">
        <v>0.36</v>
      </c>
      <c r="G69" s="41">
        <f t="shared" si="22"/>
        <v>1686660</v>
      </c>
      <c r="H69" s="41">
        <v>0</v>
      </c>
      <c r="I69" s="42">
        <f>((G69+H69)/((F69*(A69*1000000))))</f>
        <v>0.93703333333333338</v>
      </c>
      <c r="J69" s="43">
        <f>IF(E69&gt;12,SUM(AU69:BG69)/$D$170/12," ")</f>
        <v>0.18527347344791453</v>
      </c>
      <c r="K69" s="39">
        <f t="shared" si="21"/>
        <v>118.17578523845556</v>
      </c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>
        <v>12000</v>
      </c>
      <c r="AV69" s="44">
        <v>117375</v>
      </c>
      <c r="AW69" s="44">
        <v>131250</v>
      </c>
      <c r="AX69" s="44">
        <v>139875</v>
      </c>
      <c r="AY69" s="44">
        <v>143250</v>
      </c>
      <c r="AZ69" s="44">
        <v>155625</v>
      </c>
      <c r="BA69" s="44">
        <v>102375</v>
      </c>
      <c r="BB69" s="44">
        <v>109650</v>
      </c>
      <c r="BC69" s="44">
        <v>103865</v>
      </c>
      <c r="BD69" s="44">
        <v>106970</v>
      </c>
      <c r="BE69" s="44">
        <v>90880</v>
      </c>
      <c r="BF69" s="44">
        <v>88050</v>
      </c>
      <c r="BG69" s="44">
        <v>92010</v>
      </c>
      <c r="BH69" s="44">
        <v>79875</v>
      </c>
      <c r="BI69" s="44">
        <v>79475</v>
      </c>
      <c r="BJ69" s="44">
        <v>53885</v>
      </c>
      <c r="BK69" s="44">
        <v>48375</v>
      </c>
      <c r="BL69" s="44">
        <v>31875</v>
      </c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</row>
    <row r="70" spans="1:186" x14ac:dyDescent="0.25">
      <c r="A70" s="35">
        <v>5</v>
      </c>
      <c r="B70" s="36">
        <v>1373</v>
      </c>
      <c r="C70" s="37" t="s">
        <v>131</v>
      </c>
      <c r="D70" s="38">
        <v>42769</v>
      </c>
      <c r="E70" s="39">
        <v>17</v>
      </c>
      <c r="F70" s="40">
        <v>0.33577499999999999</v>
      </c>
      <c r="G70" s="41">
        <f>SUM(L70:BL70)</f>
        <v>18355</v>
      </c>
      <c r="H70" s="41">
        <v>1657490</v>
      </c>
      <c r="I70" s="42">
        <f t="shared" si="23"/>
        <v>0.99819522001340188</v>
      </c>
      <c r="J70" s="43">
        <v>0.1886134295091734</v>
      </c>
      <c r="K70" s="39">
        <f t="shared" si="21"/>
        <v>120.30615999127825</v>
      </c>
      <c r="L70" s="44">
        <v>375</v>
      </c>
      <c r="M70" s="44">
        <v>4875</v>
      </c>
      <c r="N70" s="44">
        <v>3245</v>
      </c>
      <c r="O70" s="44">
        <v>2060</v>
      </c>
      <c r="P70" s="44">
        <v>1875</v>
      </c>
      <c r="Q70" s="44">
        <v>2125</v>
      </c>
      <c r="R70" s="44">
        <v>375</v>
      </c>
      <c r="S70" s="44">
        <v>1070</v>
      </c>
      <c r="T70" s="44">
        <v>-185</v>
      </c>
      <c r="U70" s="44">
        <v>680</v>
      </c>
      <c r="V70" s="44"/>
      <c r="W70" s="44">
        <v>255</v>
      </c>
      <c r="X70" s="44"/>
      <c r="Y70" s="44">
        <v>310</v>
      </c>
      <c r="Z70" s="44"/>
      <c r="AA70" s="44"/>
      <c r="AB70" s="44"/>
      <c r="AC70" s="44">
        <v>375</v>
      </c>
      <c r="AD70" s="44"/>
      <c r="AE70" s="44"/>
      <c r="AF70" s="44"/>
      <c r="AG70" s="44"/>
      <c r="AH70" s="44"/>
      <c r="AI70" s="44"/>
      <c r="AJ70" s="44"/>
      <c r="AK70" s="44"/>
      <c r="AL70" s="44">
        <v>170</v>
      </c>
      <c r="AM70" s="44"/>
      <c r="AN70" s="44">
        <v>750</v>
      </c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  <c r="BL70" s="44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</row>
    <row r="71" spans="1:186" x14ac:dyDescent="0.25">
      <c r="A71" s="35">
        <v>5</v>
      </c>
      <c r="B71" s="36">
        <v>1430</v>
      </c>
      <c r="C71" s="37" t="s">
        <v>288</v>
      </c>
      <c r="D71" s="38">
        <v>42923</v>
      </c>
      <c r="E71" s="39">
        <v>36</v>
      </c>
      <c r="F71" s="40">
        <v>0.96802500000000002</v>
      </c>
      <c r="G71" s="41">
        <f t="shared" si="22"/>
        <v>4808500</v>
      </c>
      <c r="H71" s="41">
        <v>0</v>
      </c>
      <c r="I71" s="42">
        <f>((G71+H71)/((F71*(A71*1000000))))</f>
        <v>0.99346607783889884</v>
      </c>
      <c r="J71" s="43">
        <f>IF(E71&gt;12,SUM(M71:Y71)/$D$170/12," ")</f>
        <v>0.26809547367133185</v>
      </c>
      <c r="K71" s="39">
        <f t="shared" si="21"/>
        <v>171.0033958471239</v>
      </c>
      <c r="L71" s="44"/>
      <c r="M71" s="44">
        <v>11625</v>
      </c>
      <c r="N71" s="44">
        <v>146250</v>
      </c>
      <c r="O71" s="44">
        <v>176625</v>
      </c>
      <c r="P71" s="44">
        <v>187090</v>
      </c>
      <c r="Q71" s="44">
        <v>219375</v>
      </c>
      <c r="R71" s="44">
        <v>175125</v>
      </c>
      <c r="S71" s="44">
        <v>164250</v>
      </c>
      <c r="T71" s="44">
        <v>175835</v>
      </c>
      <c r="U71" s="44">
        <v>177000</v>
      </c>
      <c r="V71" s="44">
        <v>157125</v>
      </c>
      <c r="W71" s="44">
        <v>145500</v>
      </c>
      <c r="X71" s="44">
        <v>148910</v>
      </c>
      <c r="Y71" s="44">
        <v>131250</v>
      </c>
      <c r="Z71" s="44">
        <v>153750</v>
      </c>
      <c r="AA71" s="44">
        <v>134250</v>
      </c>
      <c r="AB71" s="44">
        <v>131250</v>
      </c>
      <c r="AC71" s="44">
        <v>129750</v>
      </c>
      <c r="AD71" s="44">
        <v>121575</v>
      </c>
      <c r="AE71" s="44">
        <v>135750</v>
      </c>
      <c r="AF71" s="44">
        <v>112125</v>
      </c>
      <c r="AG71" s="44">
        <v>105660</v>
      </c>
      <c r="AH71" s="44">
        <v>106020</v>
      </c>
      <c r="AI71" s="44">
        <v>112295</v>
      </c>
      <c r="AJ71" s="44">
        <v>99750</v>
      </c>
      <c r="AK71" s="44">
        <v>96750</v>
      </c>
      <c r="AL71" s="44">
        <v>128245</v>
      </c>
      <c r="AM71" s="44">
        <v>133125</v>
      </c>
      <c r="AN71" s="44">
        <v>111750</v>
      </c>
      <c r="AO71" s="44">
        <v>110105</v>
      </c>
      <c r="AP71" s="44">
        <v>120660</v>
      </c>
      <c r="AQ71" s="44">
        <v>133505</v>
      </c>
      <c r="AR71" s="44">
        <v>91890</v>
      </c>
      <c r="AS71" s="44">
        <v>91565</v>
      </c>
      <c r="AT71" s="44">
        <v>82125</v>
      </c>
      <c r="AU71" s="44">
        <v>82870</v>
      </c>
      <c r="AV71" s="44">
        <v>55795</v>
      </c>
      <c r="AW71" s="44">
        <v>42695</v>
      </c>
      <c r="AX71" s="44">
        <v>36375</v>
      </c>
      <c r="AY71" s="44">
        <v>35320</v>
      </c>
      <c r="AZ71" s="44">
        <v>23625</v>
      </c>
      <c r="BA71" s="44">
        <v>18375</v>
      </c>
      <c r="BB71" s="44">
        <v>17460</v>
      </c>
      <c r="BC71" s="44">
        <v>15260</v>
      </c>
      <c r="BD71" s="44">
        <v>5855</v>
      </c>
      <c r="BE71" s="44">
        <v>3785</v>
      </c>
      <c r="BF71" s="44">
        <v>3515</v>
      </c>
      <c r="BG71" s="44">
        <v>4640</v>
      </c>
      <c r="BH71" s="44">
        <v>2090</v>
      </c>
      <c r="BI71" s="44">
        <v>870</v>
      </c>
      <c r="BJ71" s="44">
        <v>750</v>
      </c>
      <c r="BK71" s="44">
        <v>990</v>
      </c>
      <c r="BL71" s="44">
        <v>375</v>
      </c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</row>
    <row r="72" spans="1:186" x14ac:dyDescent="0.25">
      <c r="A72" s="35">
        <v>5</v>
      </c>
      <c r="B72" s="36">
        <v>1441</v>
      </c>
      <c r="C72" s="46" t="s">
        <v>310</v>
      </c>
      <c r="D72" s="38">
        <v>43105</v>
      </c>
      <c r="E72" s="39">
        <f>(+$K$4-D72+1)/7</f>
        <v>25.285714285714285</v>
      </c>
      <c r="F72" s="40">
        <v>0.36435000000000001</v>
      </c>
      <c r="G72" s="41">
        <f t="shared" si="22"/>
        <v>1519625</v>
      </c>
      <c r="H72" s="41">
        <v>0</v>
      </c>
      <c r="I72" s="42">
        <f>((G72+H72)/((F72*(A72*1000000))))</f>
        <v>0.83415671744202002</v>
      </c>
      <c r="J72" s="43">
        <f>IF(E72&gt;12,SUM(AM72:AY72)/$D$170/12," ")</f>
        <v>0.11959476352339765</v>
      </c>
      <c r="K72" s="39">
        <f t="shared" si="21"/>
        <v>76.282939088731183</v>
      </c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>
        <v>8625</v>
      </c>
      <c r="AN72" s="44">
        <v>81000</v>
      </c>
      <c r="AO72" s="44">
        <v>91125</v>
      </c>
      <c r="AP72" s="44">
        <v>93905</v>
      </c>
      <c r="AQ72" s="44">
        <v>100135</v>
      </c>
      <c r="AR72" s="44">
        <v>65625</v>
      </c>
      <c r="AS72" s="44">
        <v>64710</v>
      </c>
      <c r="AT72" s="44">
        <v>72000</v>
      </c>
      <c r="AU72" s="44">
        <v>69375</v>
      </c>
      <c r="AV72" s="44">
        <v>61845</v>
      </c>
      <c r="AW72" s="44">
        <v>62625</v>
      </c>
      <c r="AX72" s="44">
        <v>65625</v>
      </c>
      <c r="AY72" s="44">
        <v>62705</v>
      </c>
      <c r="AZ72" s="44">
        <v>71625</v>
      </c>
      <c r="BA72" s="44">
        <v>62250</v>
      </c>
      <c r="BB72" s="44">
        <v>55300</v>
      </c>
      <c r="BC72" s="44">
        <v>65230</v>
      </c>
      <c r="BD72" s="44">
        <v>51990</v>
      </c>
      <c r="BE72" s="44">
        <v>47250</v>
      </c>
      <c r="BF72" s="44">
        <v>43420</v>
      </c>
      <c r="BG72" s="44">
        <v>42550</v>
      </c>
      <c r="BH72" s="44">
        <v>45000</v>
      </c>
      <c r="BI72" s="44">
        <v>37875</v>
      </c>
      <c r="BJ72" s="44">
        <v>33880</v>
      </c>
      <c r="BK72" s="44">
        <v>32830</v>
      </c>
      <c r="BL72" s="44">
        <v>31125</v>
      </c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</row>
    <row r="73" spans="1:186" x14ac:dyDescent="0.25">
      <c r="A73" s="35">
        <v>5</v>
      </c>
      <c r="B73" s="36">
        <v>1372</v>
      </c>
      <c r="C73" s="51" t="s">
        <v>133</v>
      </c>
      <c r="D73" s="38">
        <v>42741</v>
      </c>
      <c r="E73" s="39">
        <v>21</v>
      </c>
      <c r="F73" s="40">
        <v>0.33660000000000001</v>
      </c>
      <c r="G73" s="41">
        <f t="shared" si="22"/>
        <v>11625</v>
      </c>
      <c r="H73" s="41">
        <v>1669180</v>
      </c>
      <c r="I73" s="42">
        <f t="shared" si="23"/>
        <v>0.99869578134284021</v>
      </c>
      <c r="J73" s="43">
        <v>0.12724082260132241</v>
      </c>
      <c r="K73" s="39">
        <f t="shared" si="21"/>
        <v>81.159940737687691</v>
      </c>
      <c r="L73" s="44"/>
      <c r="M73" s="44">
        <v>3000</v>
      </c>
      <c r="N73" s="44">
        <v>1125</v>
      </c>
      <c r="O73" s="44">
        <v>375</v>
      </c>
      <c r="P73" s="44">
        <v>750</v>
      </c>
      <c r="Q73" s="44">
        <v>1125</v>
      </c>
      <c r="R73" s="44">
        <v>1125</v>
      </c>
      <c r="S73" s="44">
        <v>750</v>
      </c>
      <c r="T73" s="44">
        <v>750</v>
      </c>
      <c r="U73" s="44">
        <v>750</v>
      </c>
      <c r="V73" s="44">
        <v>375</v>
      </c>
      <c r="W73" s="44">
        <v>750</v>
      </c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>
        <v>375</v>
      </c>
      <c r="AI73" s="44"/>
      <c r="AJ73" s="44"/>
      <c r="AK73" s="44"/>
      <c r="AL73" s="44"/>
      <c r="AM73" s="44"/>
      <c r="AN73" s="44">
        <v>375</v>
      </c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</row>
    <row r="74" spans="1:186" x14ac:dyDescent="0.25">
      <c r="A74" s="35">
        <v>5</v>
      </c>
      <c r="B74" s="36">
        <v>1442</v>
      </c>
      <c r="C74" s="51" t="s">
        <v>311</v>
      </c>
      <c r="D74" s="38">
        <v>43105</v>
      </c>
      <c r="E74" s="39">
        <v>22</v>
      </c>
      <c r="F74" s="40">
        <v>0.36472500000000002</v>
      </c>
      <c r="G74" s="41">
        <f t="shared" si="22"/>
        <v>1784295</v>
      </c>
      <c r="H74" s="41">
        <v>0</v>
      </c>
      <c r="I74" s="42">
        <f t="shared" si="23"/>
        <v>0.97843306600863666</v>
      </c>
      <c r="J74" s="43">
        <f>IF(E74&gt;12,SUM(AM74:AY74)/$D$170/12," ")</f>
        <v>0.15796336487773222</v>
      </c>
      <c r="K74" s="39">
        <f t="shared" si="21"/>
        <v>100.75616512140691</v>
      </c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>
        <v>10125</v>
      </c>
      <c r="AN74" s="44">
        <v>116250</v>
      </c>
      <c r="AO74" s="44">
        <v>127585</v>
      </c>
      <c r="AP74" s="44">
        <v>143810</v>
      </c>
      <c r="AQ74" s="44">
        <v>132775</v>
      </c>
      <c r="AR74" s="44">
        <v>84750</v>
      </c>
      <c r="AS74" s="44">
        <v>85330</v>
      </c>
      <c r="AT74" s="44">
        <v>90750</v>
      </c>
      <c r="AU74" s="44">
        <v>94125</v>
      </c>
      <c r="AV74" s="44">
        <v>77615</v>
      </c>
      <c r="AW74" s="44">
        <v>75000</v>
      </c>
      <c r="AX74" s="44">
        <v>74250</v>
      </c>
      <c r="AY74" s="44">
        <v>75450</v>
      </c>
      <c r="AZ74" s="44">
        <v>81000</v>
      </c>
      <c r="BA74" s="44">
        <v>64345</v>
      </c>
      <c r="BB74" s="44">
        <v>63750</v>
      </c>
      <c r="BC74" s="44">
        <v>59775</v>
      </c>
      <c r="BD74" s="44">
        <v>63630</v>
      </c>
      <c r="BE74" s="44">
        <v>46780</v>
      </c>
      <c r="BF74" s="44">
        <v>49650</v>
      </c>
      <c r="BG74" s="44">
        <v>45375</v>
      </c>
      <c r="BH74" s="44">
        <v>35625</v>
      </c>
      <c r="BI74" s="44">
        <v>35625</v>
      </c>
      <c r="BJ74" s="44">
        <v>20550</v>
      </c>
      <c r="BK74" s="44">
        <v>18000</v>
      </c>
      <c r="BL74" s="44">
        <v>12375</v>
      </c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</row>
    <row r="75" spans="1:186" x14ac:dyDescent="0.25">
      <c r="A75" s="35">
        <v>5</v>
      </c>
      <c r="B75" s="36">
        <v>1422</v>
      </c>
      <c r="C75" s="51" t="s">
        <v>312</v>
      </c>
      <c r="D75" s="38">
        <v>43070</v>
      </c>
      <c r="E75" s="39">
        <v>21</v>
      </c>
      <c r="F75" s="40">
        <v>0.3276</v>
      </c>
      <c r="G75" s="41">
        <f t="shared" si="22"/>
        <v>1618450</v>
      </c>
      <c r="H75" s="41">
        <v>0</v>
      </c>
      <c r="I75" s="42">
        <f t="shared" si="23"/>
        <v>0.98806471306471311</v>
      </c>
      <c r="J75" s="43">
        <f>IF(E75&gt;12,SUM(AH75:AT75)/$D$170/12," ")</f>
        <v>0.14486020458643858</v>
      </c>
      <c r="K75" s="39">
        <f t="shared" si="21"/>
        <v>92.398377966494564</v>
      </c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>
        <v>7125</v>
      </c>
      <c r="AI75" s="44">
        <v>76875</v>
      </c>
      <c r="AJ75" s="44">
        <v>88875</v>
      </c>
      <c r="AK75" s="44">
        <v>92250</v>
      </c>
      <c r="AL75" s="44">
        <v>104250</v>
      </c>
      <c r="AM75" s="44">
        <v>117385</v>
      </c>
      <c r="AN75" s="44">
        <v>92340</v>
      </c>
      <c r="AO75" s="44">
        <v>88095</v>
      </c>
      <c r="AP75" s="44">
        <v>91070</v>
      </c>
      <c r="AQ75" s="44">
        <v>101765</v>
      </c>
      <c r="AR75" s="44">
        <v>72505</v>
      </c>
      <c r="AS75" s="44">
        <v>75000</v>
      </c>
      <c r="AT75" s="44">
        <v>81750</v>
      </c>
      <c r="AU75" s="44">
        <v>93375</v>
      </c>
      <c r="AV75" s="44">
        <v>74625</v>
      </c>
      <c r="AW75" s="44">
        <v>74625</v>
      </c>
      <c r="AX75" s="44">
        <v>68605</v>
      </c>
      <c r="AY75" s="44">
        <v>53515</v>
      </c>
      <c r="AZ75" s="44">
        <v>46655</v>
      </c>
      <c r="BA75" s="44">
        <v>26250</v>
      </c>
      <c r="BB75" s="44">
        <v>16500</v>
      </c>
      <c r="BC75" s="44">
        <v>17625</v>
      </c>
      <c r="BD75" s="44">
        <v>9180</v>
      </c>
      <c r="BE75" s="44">
        <v>11590</v>
      </c>
      <c r="BF75" s="44">
        <v>8625</v>
      </c>
      <c r="BG75" s="44">
        <v>6205</v>
      </c>
      <c r="BH75" s="44">
        <v>5625</v>
      </c>
      <c r="BI75" s="44">
        <v>6305</v>
      </c>
      <c r="BJ75" s="44">
        <v>3750</v>
      </c>
      <c r="BK75" s="44">
        <v>3345</v>
      </c>
      <c r="BL75" s="44">
        <v>2765</v>
      </c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</row>
    <row r="76" spans="1:186" x14ac:dyDescent="0.25">
      <c r="A76" s="35">
        <v>5</v>
      </c>
      <c r="B76" s="36">
        <v>1413</v>
      </c>
      <c r="C76" s="51" t="s">
        <v>313</v>
      </c>
      <c r="D76" s="38">
        <v>42979</v>
      </c>
      <c r="E76" s="39">
        <v>30</v>
      </c>
      <c r="F76" s="40">
        <v>0.33660000000000001</v>
      </c>
      <c r="G76" s="41">
        <f t="shared" ref="G76" si="24">SUM(L76:BL76)</f>
        <v>1634945</v>
      </c>
      <c r="H76" s="41">
        <v>0</v>
      </c>
      <c r="I76" s="42">
        <f>((G76+H76)/((F76*(A76*1000000))))</f>
        <v>0.97144682115270353</v>
      </c>
      <c r="J76" s="43">
        <f>IF(E76&gt;12,SUM(U76:AG76)/$D$170/12," ")</f>
        <v>0.12680396193394294</v>
      </c>
      <c r="K76" s="39">
        <f t="shared" si="21"/>
        <v>80.881291282659916</v>
      </c>
      <c r="L76" s="44"/>
      <c r="M76" s="44"/>
      <c r="N76" s="44"/>
      <c r="O76" s="44"/>
      <c r="P76" s="44"/>
      <c r="Q76" s="44"/>
      <c r="R76" s="44"/>
      <c r="S76" s="44"/>
      <c r="T76" s="44"/>
      <c r="U76" s="44">
        <v>8625</v>
      </c>
      <c r="V76" s="44">
        <v>83625</v>
      </c>
      <c r="W76" s="44">
        <v>95625</v>
      </c>
      <c r="X76" s="44">
        <v>93375</v>
      </c>
      <c r="Y76" s="44">
        <v>90340</v>
      </c>
      <c r="Z76" s="44">
        <v>101250</v>
      </c>
      <c r="AA76" s="44">
        <v>86625</v>
      </c>
      <c r="AB76" s="44">
        <v>80625</v>
      </c>
      <c r="AC76" s="44">
        <v>70345</v>
      </c>
      <c r="AD76" s="44">
        <v>61780</v>
      </c>
      <c r="AE76" s="44">
        <v>58875</v>
      </c>
      <c r="AF76" s="44">
        <v>66375</v>
      </c>
      <c r="AG76" s="44">
        <v>56045</v>
      </c>
      <c r="AH76" s="44">
        <v>67635</v>
      </c>
      <c r="AI76" s="44">
        <v>52875</v>
      </c>
      <c r="AJ76" s="44">
        <v>46110</v>
      </c>
      <c r="AK76" s="44">
        <v>50210</v>
      </c>
      <c r="AL76" s="44">
        <v>59250</v>
      </c>
      <c r="AM76" s="44">
        <v>65645</v>
      </c>
      <c r="AN76" s="44">
        <v>46390</v>
      </c>
      <c r="AO76" s="44">
        <v>38960</v>
      </c>
      <c r="AP76" s="44">
        <v>43640</v>
      </c>
      <c r="AQ76" s="44">
        <v>30645</v>
      </c>
      <c r="AR76" s="44">
        <v>29125</v>
      </c>
      <c r="AS76" s="44">
        <v>30735</v>
      </c>
      <c r="AT76" s="44">
        <v>22125</v>
      </c>
      <c r="AU76" s="44">
        <v>18555</v>
      </c>
      <c r="AV76" s="44">
        <v>17295</v>
      </c>
      <c r="AW76" s="44">
        <v>14250</v>
      </c>
      <c r="AX76" s="44">
        <v>8045</v>
      </c>
      <c r="AY76" s="44">
        <v>9170</v>
      </c>
      <c r="AZ76" s="44">
        <v>7150</v>
      </c>
      <c r="BA76" s="44">
        <v>6135</v>
      </c>
      <c r="BB76" s="44">
        <v>4150</v>
      </c>
      <c r="BC76" s="44">
        <v>4835</v>
      </c>
      <c r="BD76" s="44">
        <v>3235</v>
      </c>
      <c r="BE76" s="44">
        <v>1240</v>
      </c>
      <c r="BF76" s="44">
        <v>665</v>
      </c>
      <c r="BG76" s="44">
        <v>655</v>
      </c>
      <c r="BH76" s="44">
        <v>1350</v>
      </c>
      <c r="BI76" s="44">
        <v>375</v>
      </c>
      <c r="BJ76" s="44">
        <v>235</v>
      </c>
      <c r="BK76" s="44">
        <v>750</v>
      </c>
      <c r="BL76" s="44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</row>
    <row r="77" spans="1:186" x14ac:dyDescent="0.25">
      <c r="A77" s="35">
        <v>5</v>
      </c>
      <c r="B77" s="36">
        <v>1349</v>
      </c>
      <c r="C77" s="37" t="s">
        <v>137</v>
      </c>
      <c r="D77" s="38">
        <v>42678</v>
      </c>
      <c r="E77" s="39">
        <v>25</v>
      </c>
      <c r="F77" s="40">
        <v>0.33472499999999999</v>
      </c>
      <c r="G77" s="41">
        <f>SUM(L77:BL77)</f>
        <v>5530</v>
      </c>
      <c r="H77" s="41">
        <v>1662610</v>
      </c>
      <c r="I77" s="42">
        <f t="shared" si="23"/>
        <v>0.99672268279931286</v>
      </c>
      <c r="J77" s="43">
        <v>0.12676872051024263</v>
      </c>
      <c r="K77" s="39">
        <f t="shared" si="21"/>
        <v>80.858812711706392</v>
      </c>
      <c r="L77" s="44"/>
      <c r="M77" s="44">
        <v>1875</v>
      </c>
      <c r="N77" s="44">
        <v>1545</v>
      </c>
      <c r="O77" s="44">
        <v>1125</v>
      </c>
      <c r="P77" s="44"/>
      <c r="Q77" s="44">
        <v>375</v>
      </c>
      <c r="R77" s="44"/>
      <c r="S77" s="44">
        <v>180</v>
      </c>
      <c r="T77" s="44"/>
      <c r="U77" s="44">
        <v>-145</v>
      </c>
      <c r="V77" s="44"/>
      <c r="W77" s="44">
        <v>345</v>
      </c>
      <c r="X77" s="44"/>
      <c r="Y77" s="44">
        <v>-85</v>
      </c>
      <c r="Z77" s="44"/>
      <c r="AA77" s="44">
        <v>375</v>
      </c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>
        <v>-60</v>
      </c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</row>
    <row r="78" spans="1:186" x14ac:dyDescent="0.25">
      <c r="A78" s="35">
        <v>5</v>
      </c>
      <c r="B78" s="36">
        <v>1438</v>
      </c>
      <c r="C78" s="37" t="s">
        <v>314</v>
      </c>
      <c r="D78" s="38">
        <v>43070</v>
      </c>
      <c r="E78" s="39">
        <v>13</v>
      </c>
      <c r="F78" s="40">
        <v>0.27532499999999999</v>
      </c>
      <c r="G78" s="41">
        <f t="shared" ref="G78" si="25">SUM(L78:BL78)</f>
        <v>1357215</v>
      </c>
      <c r="H78" s="41">
        <v>0</v>
      </c>
      <c r="I78" s="53">
        <f t="shared" si="23"/>
        <v>0.98590029964587311</v>
      </c>
      <c r="J78" s="43">
        <f>IF(E78&gt;12,SUM(AH78:AT78)/$D$170/12," ")</f>
        <v>0.16452491901121874</v>
      </c>
      <c r="K78" s="39">
        <f t="shared" si="21"/>
        <v>104.9414205585669</v>
      </c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>
        <v>17250</v>
      </c>
      <c r="AI78" s="44">
        <v>115875</v>
      </c>
      <c r="AJ78" s="44">
        <v>125815</v>
      </c>
      <c r="AK78" s="44">
        <v>138000</v>
      </c>
      <c r="AL78" s="44">
        <v>165750</v>
      </c>
      <c r="AM78" s="44">
        <v>177635</v>
      </c>
      <c r="AN78" s="44">
        <v>126750</v>
      </c>
      <c r="AO78" s="44">
        <v>96930</v>
      </c>
      <c r="AP78" s="44">
        <v>90770</v>
      </c>
      <c r="AQ78" s="44">
        <v>73860</v>
      </c>
      <c r="AR78" s="44">
        <v>45285</v>
      </c>
      <c r="AS78" s="44">
        <v>33610</v>
      </c>
      <c r="AT78" s="44">
        <v>29625</v>
      </c>
      <c r="AU78" s="44">
        <v>27750</v>
      </c>
      <c r="AV78" s="44">
        <v>21690</v>
      </c>
      <c r="AW78" s="44">
        <v>15090</v>
      </c>
      <c r="AX78" s="44">
        <v>13875</v>
      </c>
      <c r="AY78" s="44">
        <v>13500</v>
      </c>
      <c r="AZ78" s="44">
        <v>9095</v>
      </c>
      <c r="BA78" s="44">
        <v>4885</v>
      </c>
      <c r="BB78" s="44">
        <v>2565</v>
      </c>
      <c r="BC78" s="44">
        <v>2455</v>
      </c>
      <c r="BD78" s="44">
        <v>3130</v>
      </c>
      <c r="BE78" s="44">
        <v>2175</v>
      </c>
      <c r="BF78" s="44">
        <v>1195</v>
      </c>
      <c r="BG78" s="44">
        <v>780</v>
      </c>
      <c r="BH78" s="44">
        <v>1220</v>
      </c>
      <c r="BI78" s="44">
        <v>280</v>
      </c>
      <c r="BJ78" s="44"/>
      <c r="BK78" s="44">
        <v>375</v>
      </c>
      <c r="BL78" s="44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</row>
    <row r="79" spans="1:186" x14ac:dyDescent="0.25">
      <c r="A79" s="35">
        <v>5</v>
      </c>
      <c r="B79" s="36">
        <v>1397</v>
      </c>
      <c r="C79" s="37" t="s">
        <v>138</v>
      </c>
      <c r="D79" s="38">
        <v>42860</v>
      </c>
      <c r="E79" s="39">
        <v>19</v>
      </c>
      <c r="F79" s="40">
        <v>0.33165</v>
      </c>
      <c r="G79" s="41">
        <f>SUM(L79:BL79)</f>
        <v>786790</v>
      </c>
      <c r="H79" s="41">
        <v>861415</v>
      </c>
      <c r="I79" s="42">
        <f t="shared" si="23"/>
        <v>0.99394240916628973</v>
      </c>
      <c r="J79" s="43">
        <f>IF(E79&gt;12,(+H79+SUM(L79:P79))/$D$170/12," ")</f>
        <v>0.16570650410396354</v>
      </c>
      <c r="K79" s="39">
        <f t="shared" si="21"/>
        <v>105.69508887148072</v>
      </c>
      <c r="L79" s="44">
        <v>15750</v>
      </c>
      <c r="M79" s="44">
        <v>122500</v>
      </c>
      <c r="N79" s="44">
        <v>79500</v>
      </c>
      <c r="O79" s="44">
        <v>82940</v>
      </c>
      <c r="P79" s="44">
        <v>83935</v>
      </c>
      <c r="Q79" s="44">
        <v>73500</v>
      </c>
      <c r="R79" s="44">
        <v>65240</v>
      </c>
      <c r="S79" s="44">
        <v>55875</v>
      </c>
      <c r="T79" s="44">
        <v>53625</v>
      </c>
      <c r="U79" s="44">
        <v>42395</v>
      </c>
      <c r="V79" s="44">
        <v>28500</v>
      </c>
      <c r="W79" s="44">
        <v>21000</v>
      </c>
      <c r="X79" s="44">
        <v>12000</v>
      </c>
      <c r="Y79" s="44">
        <v>11560</v>
      </c>
      <c r="Z79" s="44">
        <v>11250</v>
      </c>
      <c r="AA79" s="44">
        <v>4255</v>
      </c>
      <c r="AB79" s="44">
        <v>4325</v>
      </c>
      <c r="AC79" s="44">
        <v>3555</v>
      </c>
      <c r="AD79" s="44">
        <v>2625</v>
      </c>
      <c r="AE79" s="44">
        <v>2945</v>
      </c>
      <c r="AF79" s="44">
        <v>2555</v>
      </c>
      <c r="AG79" s="44">
        <v>2540</v>
      </c>
      <c r="AH79" s="44">
        <v>-225</v>
      </c>
      <c r="AI79" s="44">
        <v>2250</v>
      </c>
      <c r="AJ79" s="44">
        <v>635</v>
      </c>
      <c r="AK79" s="44">
        <v>375</v>
      </c>
      <c r="AL79" s="44">
        <v>375</v>
      </c>
      <c r="AM79" s="44"/>
      <c r="AN79" s="44">
        <v>1125</v>
      </c>
      <c r="AO79" s="44"/>
      <c r="AP79" s="44">
        <v>-30</v>
      </c>
      <c r="AQ79" s="44">
        <v>-245</v>
      </c>
      <c r="AR79" s="44">
        <v>275</v>
      </c>
      <c r="AS79" s="44"/>
      <c r="AT79" s="44">
        <v>-85</v>
      </c>
      <c r="AU79" s="44"/>
      <c r="AV79" s="44"/>
      <c r="AW79" s="44"/>
      <c r="AX79" s="44"/>
      <c r="AY79" s="44"/>
      <c r="AZ79" s="44"/>
      <c r="BA79" s="44"/>
      <c r="BB79" s="44">
        <v>-30</v>
      </c>
      <c r="BC79" s="44"/>
      <c r="BD79" s="44"/>
      <c r="BE79" s="44"/>
      <c r="BF79" s="44"/>
      <c r="BG79" s="44"/>
      <c r="BH79" s="44"/>
      <c r="BI79" s="44"/>
      <c r="BJ79" s="44"/>
      <c r="BK79" s="44"/>
      <c r="BL79" s="44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</row>
    <row r="80" spans="1:186" x14ac:dyDescent="0.25">
      <c r="A80" s="35">
        <v>5</v>
      </c>
      <c r="B80" s="36">
        <v>1451</v>
      </c>
      <c r="C80" s="46" t="s">
        <v>279</v>
      </c>
      <c r="D80" s="38">
        <v>43224</v>
      </c>
      <c r="E80" s="39">
        <f>(+$K$4-D80+1)/7</f>
        <v>8.2857142857142865</v>
      </c>
      <c r="F80" s="40">
        <v>0.3609</v>
      </c>
      <c r="G80" s="41">
        <f>SUM(L80:BL80)</f>
        <v>1070525</v>
      </c>
      <c r="H80" s="41">
        <v>0</v>
      </c>
      <c r="I80" s="42">
        <f t="shared" si="23"/>
        <v>0.59325297866445004</v>
      </c>
      <c r="J80" s="43"/>
      <c r="K80" s="39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>
        <v>14250</v>
      </c>
      <c r="BE80" s="44">
        <v>158250</v>
      </c>
      <c r="BF80" s="44">
        <v>138815</v>
      </c>
      <c r="BG80" s="44">
        <v>140180</v>
      </c>
      <c r="BH80" s="44">
        <v>139875</v>
      </c>
      <c r="BI80" s="44">
        <v>143250</v>
      </c>
      <c r="BJ80" s="44">
        <v>118780</v>
      </c>
      <c r="BK80" s="44">
        <v>104625</v>
      </c>
      <c r="BL80" s="44">
        <v>112500</v>
      </c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</row>
    <row r="81" spans="1:186" x14ac:dyDescent="0.25">
      <c r="A81" s="35">
        <v>5</v>
      </c>
      <c r="B81" s="36">
        <v>1400</v>
      </c>
      <c r="C81" s="37" t="s">
        <v>142</v>
      </c>
      <c r="D81" s="38">
        <v>42832</v>
      </c>
      <c r="E81" s="39">
        <v>22</v>
      </c>
      <c r="F81" s="40">
        <v>0.33660000000000001</v>
      </c>
      <c r="G81" s="41">
        <f t="shared" si="22"/>
        <v>397305</v>
      </c>
      <c r="H81" s="41">
        <v>1269990</v>
      </c>
      <c r="I81" s="42">
        <f t="shared" si="23"/>
        <v>0.99066844919786101</v>
      </c>
      <c r="J81" s="43">
        <v>0.16889153088744555</v>
      </c>
      <c r="K81" s="39">
        <f t="shared" ref="K81:K86" si="26">IF(E81&lt;12," ",J81/$J$176*100)</f>
        <v>107.72664273690393</v>
      </c>
      <c r="L81" s="44">
        <v>10875</v>
      </c>
      <c r="M81" s="44">
        <v>74760</v>
      </c>
      <c r="N81" s="44">
        <v>43355</v>
      </c>
      <c r="O81" s="44">
        <v>45645</v>
      </c>
      <c r="P81" s="44">
        <v>36730</v>
      </c>
      <c r="Q81" s="44">
        <v>34750</v>
      </c>
      <c r="R81" s="44">
        <v>24850</v>
      </c>
      <c r="S81" s="44">
        <v>21615</v>
      </c>
      <c r="T81" s="44">
        <v>20920</v>
      </c>
      <c r="U81" s="44">
        <v>15000</v>
      </c>
      <c r="V81" s="44">
        <v>14670</v>
      </c>
      <c r="W81" s="44">
        <v>13170</v>
      </c>
      <c r="X81" s="44">
        <v>4920</v>
      </c>
      <c r="Y81" s="44">
        <v>6750</v>
      </c>
      <c r="Z81" s="44">
        <v>9000</v>
      </c>
      <c r="AA81" s="44">
        <v>5580</v>
      </c>
      <c r="AB81" s="44">
        <v>3375</v>
      </c>
      <c r="AC81" s="44">
        <v>2250</v>
      </c>
      <c r="AD81" s="44">
        <v>1670</v>
      </c>
      <c r="AE81" s="44">
        <v>1500</v>
      </c>
      <c r="AF81" s="44">
        <v>750</v>
      </c>
      <c r="AG81" s="44">
        <v>1340</v>
      </c>
      <c r="AH81" s="44">
        <v>1110</v>
      </c>
      <c r="AI81" s="44"/>
      <c r="AJ81" s="44">
        <v>375</v>
      </c>
      <c r="AK81" s="44">
        <v>560</v>
      </c>
      <c r="AL81" s="44"/>
      <c r="AM81" s="44">
        <v>545</v>
      </c>
      <c r="AN81" s="44"/>
      <c r="AO81" s="44"/>
      <c r="AP81" s="44">
        <v>375</v>
      </c>
      <c r="AQ81" s="44">
        <v>375</v>
      </c>
      <c r="AR81" s="44"/>
      <c r="AS81" s="44"/>
      <c r="AT81" s="44">
        <v>375</v>
      </c>
      <c r="AU81" s="44">
        <v>-25</v>
      </c>
      <c r="AV81" s="44">
        <v>-25</v>
      </c>
      <c r="AW81" s="44"/>
      <c r="AX81" s="44">
        <v>375</v>
      </c>
      <c r="AY81" s="44"/>
      <c r="AZ81" s="44">
        <v>-45</v>
      </c>
      <c r="BA81" s="44"/>
      <c r="BB81" s="44"/>
      <c r="BC81" s="44"/>
      <c r="BD81" s="44"/>
      <c r="BE81" s="44"/>
      <c r="BF81" s="44">
        <v>-165</v>
      </c>
      <c r="BG81" s="44"/>
      <c r="BH81" s="44"/>
      <c r="BI81" s="44"/>
      <c r="BJ81" s="44"/>
      <c r="BK81" s="44"/>
      <c r="BL81" s="44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</row>
    <row r="82" spans="1:186" x14ac:dyDescent="0.25">
      <c r="A82" s="35">
        <v>5</v>
      </c>
      <c r="B82" s="36">
        <v>1401</v>
      </c>
      <c r="C82" s="37" t="s">
        <v>143</v>
      </c>
      <c r="D82" s="38">
        <v>42832</v>
      </c>
      <c r="E82" s="39">
        <v>14</v>
      </c>
      <c r="F82" s="40">
        <v>0.33660000000000001</v>
      </c>
      <c r="G82" s="41">
        <f t="shared" si="22"/>
        <v>187015</v>
      </c>
      <c r="H82" s="41">
        <v>1493045</v>
      </c>
      <c r="I82" s="42">
        <f t="shared" si="23"/>
        <v>0.99825311942959005</v>
      </c>
      <c r="J82" s="43">
        <v>0.19855483565527768</v>
      </c>
      <c r="K82" s="39">
        <f t="shared" si="26"/>
        <v>126.64723762007633</v>
      </c>
      <c r="L82" s="44">
        <v>12000</v>
      </c>
      <c r="M82" s="44">
        <v>61360</v>
      </c>
      <c r="N82" s="44">
        <v>32625</v>
      </c>
      <c r="O82" s="44">
        <v>18750</v>
      </c>
      <c r="P82" s="44">
        <v>16875</v>
      </c>
      <c r="Q82" s="44">
        <v>14250</v>
      </c>
      <c r="R82" s="44">
        <v>7875</v>
      </c>
      <c r="S82" s="44">
        <v>6000</v>
      </c>
      <c r="T82" s="44">
        <v>5115</v>
      </c>
      <c r="U82" s="44">
        <v>3000</v>
      </c>
      <c r="V82" s="44">
        <v>2835</v>
      </c>
      <c r="W82" s="44">
        <v>1500</v>
      </c>
      <c r="X82" s="44">
        <v>1575</v>
      </c>
      <c r="Y82" s="44">
        <v>750</v>
      </c>
      <c r="Z82" s="44"/>
      <c r="AA82" s="44">
        <v>750</v>
      </c>
      <c r="AB82" s="44">
        <v>750</v>
      </c>
      <c r="AC82" s="44">
        <v>375</v>
      </c>
      <c r="AD82" s="44">
        <v>375</v>
      </c>
      <c r="AE82" s="44"/>
      <c r="AF82" s="44">
        <v>375</v>
      </c>
      <c r="AG82" s="44"/>
      <c r="AH82" s="44">
        <v>-120</v>
      </c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</row>
    <row r="83" spans="1:186" x14ac:dyDescent="0.25">
      <c r="A83" s="35">
        <v>5</v>
      </c>
      <c r="B83" s="50">
        <v>1347</v>
      </c>
      <c r="C83" s="51" t="s">
        <v>148</v>
      </c>
      <c r="D83" s="38">
        <v>42588</v>
      </c>
      <c r="E83" s="39">
        <v>30</v>
      </c>
      <c r="F83" s="40">
        <v>0.32474999999999998</v>
      </c>
      <c r="G83" s="41">
        <f>SUM(L83:BL83)</f>
        <v>1220</v>
      </c>
      <c r="H83" s="41">
        <v>1613525</v>
      </c>
      <c r="I83" s="42">
        <f t="shared" si="23"/>
        <v>0.9944541955350269</v>
      </c>
      <c r="J83" s="43">
        <v>0.11356316061046125</v>
      </c>
      <c r="K83" s="39">
        <f t="shared" si="26"/>
        <v>72.435710463834695</v>
      </c>
      <c r="L83" s="44">
        <v>375</v>
      </c>
      <c r="M83" s="44"/>
      <c r="N83" s="44">
        <v>750</v>
      </c>
      <c r="O83" s="44">
        <v>-155</v>
      </c>
      <c r="P83" s="44">
        <v>375</v>
      </c>
      <c r="Q83" s="44"/>
      <c r="R83" s="44"/>
      <c r="S83" s="44"/>
      <c r="T83" s="44"/>
      <c r="U83" s="44"/>
      <c r="V83" s="44"/>
      <c r="W83" s="44"/>
      <c r="X83" s="44"/>
      <c r="Y83" s="44">
        <v>-125</v>
      </c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</row>
    <row r="84" spans="1:186" x14ac:dyDescent="0.25">
      <c r="A84" s="35">
        <v>5</v>
      </c>
      <c r="B84" s="36">
        <v>1361</v>
      </c>
      <c r="C84" s="51" t="s">
        <v>149</v>
      </c>
      <c r="D84" s="38">
        <v>42678</v>
      </c>
      <c r="E84" s="39">
        <v>22</v>
      </c>
      <c r="F84" s="40">
        <v>0.33660000000000001</v>
      </c>
      <c r="G84" s="41">
        <f>SUM(L84:BL84)</f>
        <v>3150</v>
      </c>
      <c r="H84" s="41">
        <v>1675490</v>
      </c>
      <c r="I84" s="42">
        <f t="shared" si="23"/>
        <v>0.99740938799762324</v>
      </c>
      <c r="J84" s="43">
        <v>0.12443879695088543</v>
      </c>
      <c r="K84" s="39">
        <f t="shared" si="26"/>
        <v>79.372682284891567</v>
      </c>
      <c r="L84" s="44"/>
      <c r="M84" s="44">
        <v>750</v>
      </c>
      <c r="N84" s="44">
        <v>1115</v>
      </c>
      <c r="O84" s="44">
        <v>195</v>
      </c>
      <c r="P84" s="44">
        <v>375</v>
      </c>
      <c r="Q84" s="44">
        <v>225</v>
      </c>
      <c r="R84" s="44"/>
      <c r="S84" s="44">
        <v>375</v>
      </c>
      <c r="T84" s="44"/>
      <c r="U84" s="44"/>
      <c r="V84" s="44"/>
      <c r="W84" s="44"/>
      <c r="X84" s="44"/>
      <c r="Y84" s="44"/>
      <c r="Z84" s="44">
        <v>115</v>
      </c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</row>
    <row r="85" spans="1:186" x14ac:dyDescent="0.25">
      <c r="A85" s="35">
        <v>5</v>
      </c>
      <c r="B85" s="36">
        <v>1420</v>
      </c>
      <c r="C85" s="51" t="s">
        <v>315</v>
      </c>
      <c r="D85" s="38">
        <v>42979</v>
      </c>
      <c r="E85" s="39">
        <v>24</v>
      </c>
      <c r="F85" s="40">
        <v>0.33660000000000001</v>
      </c>
      <c r="G85" s="41">
        <f t="shared" ref="G85" si="27">SUM(L85:BL85)</f>
        <v>1660920</v>
      </c>
      <c r="H85" s="41">
        <v>0</v>
      </c>
      <c r="I85" s="42">
        <f>((G85+H85)/((F85*(A85*1000000))))</f>
        <v>0.98688057040998223</v>
      </c>
      <c r="J85" s="43">
        <f>IF(E85&gt;12,SUM(U85:AG85)/$D$170/12," ")</f>
        <v>0.14006737096319466</v>
      </c>
      <c r="K85" s="39">
        <f t="shared" si="26"/>
        <v>89.341292316813821</v>
      </c>
      <c r="L85" s="44"/>
      <c r="M85" s="44"/>
      <c r="N85" s="44"/>
      <c r="O85" s="44"/>
      <c r="P85" s="44"/>
      <c r="Q85" s="44"/>
      <c r="R85" s="44"/>
      <c r="S85" s="44"/>
      <c r="T85" s="44"/>
      <c r="U85" s="44">
        <v>7500</v>
      </c>
      <c r="V85" s="44">
        <v>75375</v>
      </c>
      <c r="W85" s="44">
        <v>104250</v>
      </c>
      <c r="X85" s="44">
        <v>99000</v>
      </c>
      <c r="Y85" s="44">
        <v>100875</v>
      </c>
      <c r="Z85" s="44">
        <v>103125</v>
      </c>
      <c r="AA85" s="44">
        <v>93000</v>
      </c>
      <c r="AB85" s="44">
        <v>91125</v>
      </c>
      <c r="AC85" s="44">
        <v>73875</v>
      </c>
      <c r="AD85" s="44">
        <v>72550</v>
      </c>
      <c r="AE85" s="44">
        <v>75000</v>
      </c>
      <c r="AF85" s="44">
        <v>80250</v>
      </c>
      <c r="AG85" s="44">
        <v>77320</v>
      </c>
      <c r="AH85" s="44">
        <v>91050</v>
      </c>
      <c r="AI85" s="44">
        <v>65250</v>
      </c>
      <c r="AJ85" s="44">
        <v>58845</v>
      </c>
      <c r="AK85" s="44">
        <v>57375</v>
      </c>
      <c r="AL85" s="44">
        <v>66375</v>
      </c>
      <c r="AM85" s="44">
        <v>60565</v>
      </c>
      <c r="AN85" s="44">
        <v>42375</v>
      </c>
      <c r="AO85" s="44">
        <v>30750</v>
      </c>
      <c r="AP85" s="44">
        <v>27375</v>
      </c>
      <c r="AQ85" s="44">
        <v>19485</v>
      </c>
      <c r="AR85" s="44">
        <v>14035</v>
      </c>
      <c r="AS85" s="44">
        <v>14700</v>
      </c>
      <c r="AT85" s="44">
        <v>11290</v>
      </c>
      <c r="AU85" s="44">
        <v>10800</v>
      </c>
      <c r="AV85" s="44">
        <v>9230</v>
      </c>
      <c r="AW85" s="44">
        <v>4660</v>
      </c>
      <c r="AX85" s="44">
        <v>6600</v>
      </c>
      <c r="AY85" s="44">
        <v>4335</v>
      </c>
      <c r="AZ85" s="44">
        <v>2860</v>
      </c>
      <c r="BA85" s="44">
        <v>2390</v>
      </c>
      <c r="BB85" s="44">
        <v>2625</v>
      </c>
      <c r="BC85" s="44">
        <v>900</v>
      </c>
      <c r="BD85" s="44">
        <v>1775</v>
      </c>
      <c r="BE85" s="44">
        <v>290</v>
      </c>
      <c r="BF85" s="44">
        <v>1090</v>
      </c>
      <c r="BG85" s="44"/>
      <c r="BH85" s="44"/>
      <c r="BI85" s="44"/>
      <c r="BJ85" s="44">
        <v>375</v>
      </c>
      <c r="BK85" s="44">
        <v>275</v>
      </c>
      <c r="BL85" s="44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</row>
    <row r="86" spans="1:186" x14ac:dyDescent="0.25">
      <c r="A86" s="35">
        <v>5</v>
      </c>
      <c r="B86" s="36">
        <v>1395</v>
      </c>
      <c r="C86" s="37" t="s">
        <v>151</v>
      </c>
      <c r="D86" s="38">
        <v>42769</v>
      </c>
      <c r="E86" s="39">
        <v>19</v>
      </c>
      <c r="F86" s="40">
        <v>0.33397500000000002</v>
      </c>
      <c r="G86" s="41">
        <f t="shared" si="22"/>
        <v>48190</v>
      </c>
      <c r="H86" s="41">
        <v>1618980</v>
      </c>
      <c r="I86" s="42">
        <f t="shared" si="23"/>
        <v>0.99838011827232576</v>
      </c>
      <c r="J86" s="43">
        <v>0.16907305746612833</v>
      </c>
      <c r="K86" s="39">
        <f t="shared" si="26"/>
        <v>107.84242858351365</v>
      </c>
      <c r="L86" s="44">
        <v>3000</v>
      </c>
      <c r="M86" s="44">
        <v>14625</v>
      </c>
      <c r="N86" s="44">
        <v>7730</v>
      </c>
      <c r="O86" s="44">
        <v>4850</v>
      </c>
      <c r="P86" s="44">
        <v>5250</v>
      </c>
      <c r="Q86" s="44">
        <v>3750</v>
      </c>
      <c r="R86" s="44">
        <v>2540</v>
      </c>
      <c r="S86" s="44">
        <v>2625</v>
      </c>
      <c r="T86" s="44">
        <v>-95</v>
      </c>
      <c r="U86" s="44">
        <v>1320</v>
      </c>
      <c r="V86" s="44">
        <v>375</v>
      </c>
      <c r="W86" s="44">
        <v>1125</v>
      </c>
      <c r="X86" s="44">
        <v>375</v>
      </c>
      <c r="Y86" s="44"/>
      <c r="Z86" s="44">
        <v>320</v>
      </c>
      <c r="AA86" s="44">
        <v>455</v>
      </c>
      <c r="AB86" s="44"/>
      <c r="AC86" s="44"/>
      <c r="AD86" s="44"/>
      <c r="AE86" s="44"/>
      <c r="AF86" s="44"/>
      <c r="AG86" s="44"/>
      <c r="AH86" s="44">
        <v>-130</v>
      </c>
      <c r="AI86" s="44"/>
      <c r="AJ86" s="44"/>
      <c r="AK86" s="44"/>
      <c r="AL86" s="44"/>
      <c r="AM86" s="44">
        <v>375</v>
      </c>
      <c r="AN86" s="44"/>
      <c r="AO86" s="44"/>
      <c r="AP86" s="44"/>
      <c r="AQ86" s="44"/>
      <c r="AR86" s="44"/>
      <c r="AS86" s="44"/>
      <c r="AT86" s="44">
        <v>-300</v>
      </c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44"/>
      <c r="BJ86" s="44"/>
      <c r="BK86" s="44"/>
      <c r="BL86" s="44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</row>
    <row r="87" spans="1:186" x14ac:dyDescent="0.25">
      <c r="A87" s="35">
        <v>5</v>
      </c>
      <c r="B87" s="36">
        <v>1437</v>
      </c>
      <c r="C87" s="37" t="s">
        <v>316</v>
      </c>
      <c r="D87" s="38">
        <v>43028</v>
      </c>
      <c r="E87" s="39">
        <v>11</v>
      </c>
      <c r="F87" s="40">
        <v>0.2742</v>
      </c>
      <c r="G87" s="41">
        <f t="shared" si="22"/>
        <v>1364810</v>
      </c>
      <c r="H87" s="41">
        <v>0</v>
      </c>
      <c r="I87" s="53">
        <f t="shared" si="23"/>
        <v>0.99548504741064914</v>
      </c>
      <c r="J87" s="43">
        <f>SUM(AB87:AM87)/$D$170/11</f>
        <v>0.18033913009416896</v>
      </c>
      <c r="K87" s="39">
        <f>J87/$J$176*100</f>
        <v>115.0284382944314</v>
      </c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>
        <v>5625</v>
      </c>
      <c r="AC87" s="44">
        <v>72750</v>
      </c>
      <c r="AD87" s="44">
        <v>109875</v>
      </c>
      <c r="AE87" s="44">
        <v>123750</v>
      </c>
      <c r="AF87" s="44">
        <v>130875</v>
      </c>
      <c r="AG87" s="44">
        <v>144545</v>
      </c>
      <c r="AH87" s="44">
        <v>152625</v>
      </c>
      <c r="AI87" s="44">
        <v>148640</v>
      </c>
      <c r="AJ87" s="44">
        <v>117750</v>
      </c>
      <c r="AK87" s="44">
        <v>88500</v>
      </c>
      <c r="AL87" s="44">
        <v>90750</v>
      </c>
      <c r="AM87" s="44">
        <v>57380</v>
      </c>
      <c r="AN87" s="44">
        <v>33000</v>
      </c>
      <c r="AO87" s="44">
        <v>16945</v>
      </c>
      <c r="AP87" s="44">
        <v>17520</v>
      </c>
      <c r="AQ87" s="44">
        <v>12925</v>
      </c>
      <c r="AR87" s="44">
        <v>6750</v>
      </c>
      <c r="AS87" s="44">
        <v>10925</v>
      </c>
      <c r="AT87" s="44">
        <v>6750</v>
      </c>
      <c r="AU87" s="44">
        <v>6840</v>
      </c>
      <c r="AV87" s="44">
        <v>4125</v>
      </c>
      <c r="AW87" s="44">
        <v>1410</v>
      </c>
      <c r="AX87" s="44">
        <v>2625</v>
      </c>
      <c r="AY87" s="44">
        <v>610</v>
      </c>
      <c r="AZ87" s="44">
        <v>645</v>
      </c>
      <c r="BA87" s="44">
        <v>420</v>
      </c>
      <c r="BB87" s="44"/>
      <c r="BC87" s="44"/>
      <c r="BD87" s="44">
        <v>375</v>
      </c>
      <c r="BE87" s="44"/>
      <c r="BF87" s="44">
        <v>-120</v>
      </c>
      <c r="BG87" s="44"/>
      <c r="BH87" s="44"/>
      <c r="BI87" s="44"/>
      <c r="BJ87" s="44"/>
      <c r="BK87" s="44"/>
      <c r="BL87" s="44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</row>
    <row r="88" spans="1:186" ht="13.5" customHeight="1" x14ac:dyDescent="0.25">
      <c r="A88" s="35">
        <v>5</v>
      </c>
      <c r="B88" s="36">
        <v>1394</v>
      </c>
      <c r="C88" s="37" t="s">
        <v>152</v>
      </c>
      <c r="D88" s="38">
        <v>42797</v>
      </c>
      <c r="E88" s="39">
        <v>17</v>
      </c>
      <c r="F88" s="40">
        <v>0.33539999999999998</v>
      </c>
      <c r="G88" s="41">
        <f>SUM(L88:BL88)</f>
        <v>66395</v>
      </c>
      <c r="H88" s="41">
        <v>1608310</v>
      </c>
      <c r="I88" s="42">
        <f t="shared" si="23"/>
        <v>0.99863148479427566</v>
      </c>
      <c r="J88" s="43">
        <v>0.18072001553282371</v>
      </c>
      <c r="K88" s="39">
        <f>IF(E88&lt;12," ",J88/$J$176*100)</f>
        <v>115.27138422166674</v>
      </c>
      <c r="L88" s="44">
        <v>3000</v>
      </c>
      <c r="M88" s="44">
        <v>15745</v>
      </c>
      <c r="N88" s="44">
        <v>10875</v>
      </c>
      <c r="O88" s="44">
        <v>6670</v>
      </c>
      <c r="P88" s="44">
        <v>6000</v>
      </c>
      <c r="Q88" s="44">
        <v>7230</v>
      </c>
      <c r="R88" s="44">
        <v>3375</v>
      </c>
      <c r="S88" s="44">
        <v>3375</v>
      </c>
      <c r="T88" s="44">
        <v>3375</v>
      </c>
      <c r="U88" s="44">
        <v>3000</v>
      </c>
      <c r="V88" s="44">
        <v>750</v>
      </c>
      <c r="W88" s="44">
        <v>375</v>
      </c>
      <c r="X88" s="44">
        <v>1125</v>
      </c>
      <c r="Y88" s="44">
        <v>375</v>
      </c>
      <c r="Z88" s="44">
        <v>375</v>
      </c>
      <c r="AA88" s="44"/>
      <c r="AB88" s="44"/>
      <c r="AC88" s="44">
        <v>375</v>
      </c>
      <c r="AD88" s="44"/>
      <c r="AE88" s="44"/>
      <c r="AF88" s="44"/>
      <c r="AG88" s="44">
        <v>375</v>
      </c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  <c r="BL88" s="44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</row>
    <row r="89" spans="1:186" x14ac:dyDescent="0.25">
      <c r="A89" s="35">
        <v>5</v>
      </c>
      <c r="B89" s="36">
        <v>1448</v>
      </c>
      <c r="C89" s="37" t="s">
        <v>317</v>
      </c>
      <c r="D89" s="38">
        <v>43133</v>
      </c>
      <c r="E89" s="39">
        <v>20</v>
      </c>
      <c r="F89" s="40">
        <v>0.36720000000000003</v>
      </c>
      <c r="G89" s="41">
        <f t="shared" si="22"/>
        <v>1798330</v>
      </c>
      <c r="H89" s="41">
        <v>0</v>
      </c>
      <c r="I89" s="42">
        <f>((G89+H89)/((F89*(A89*1000000))))</f>
        <v>0.97948257080610013</v>
      </c>
      <c r="J89" s="43">
        <f>IF(E89&gt;12,SUM(AQ89:BC89)/$D$170/12," ")</f>
        <v>0.16370705200836219</v>
      </c>
      <c r="K89" s="39">
        <f>IF(E89&lt;12," ",J89/$J$176*100)</f>
        <v>104.41974806285282</v>
      </c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>
        <v>15375</v>
      </c>
      <c r="AR89" s="44">
        <v>92250</v>
      </c>
      <c r="AS89" s="44">
        <v>110210</v>
      </c>
      <c r="AT89" s="44">
        <v>123000</v>
      </c>
      <c r="AU89" s="44">
        <v>123375</v>
      </c>
      <c r="AV89" s="44">
        <v>103875</v>
      </c>
      <c r="AW89" s="44">
        <v>99750</v>
      </c>
      <c r="AX89" s="44">
        <v>97875</v>
      </c>
      <c r="AY89" s="44">
        <v>101565</v>
      </c>
      <c r="AZ89" s="44">
        <v>113850</v>
      </c>
      <c r="BA89" s="44">
        <v>87660</v>
      </c>
      <c r="BB89" s="44">
        <v>75575</v>
      </c>
      <c r="BC89" s="44">
        <v>86645</v>
      </c>
      <c r="BD89" s="44">
        <v>88125</v>
      </c>
      <c r="BE89" s="44">
        <v>82320</v>
      </c>
      <c r="BF89" s="44">
        <v>79170</v>
      </c>
      <c r="BG89" s="44">
        <v>77745</v>
      </c>
      <c r="BH89" s="44">
        <v>63375</v>
      </c>
      <c r="BI89" s="44">
        <v>64125</v>
      </c>
      <c r="BJ89" s="44">
        <v>52465</v>
      </c>
      <c r="BK89" s="44">
        <v>33750</v>
      </c>
      <c r="BL89" s="44">
        <v>26250</v>
      </c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</row>
    <row r="90" spans="1:186" x14ac:dyDescent="0.25">
      <c r="A90" s="35">
        <v>5</v>
      </c>
      <c r="B90" s="36">
        <v>1454</v>
      </c>
      <c r="C90" s="46" t="s">
        <v>318</v>
      </c>
      <c r="D90" s="38">
        <v>43259</v>
      </c>
      <c r="E90" s="39">
        <f>(+$K$4-D90+1)/7</f>
        <v>3.2857142857142856</v>
      </c>
      <c r="F90" s="40">
        <v>0.36480000000000001</v>
      </c>
      <c r="G90" s="41">
        <f t="shared" si="22"/>
        <v>417750</v>
      </c>
      <c r="H90" s="41">
        <v>0</v>
      </c>
      <c r="I90" s="42">
        <f>((G90+H90)/((F90*(A90*1000000))))</f>
        <v>0.22902960526315788</v>
      </c>
      <c r="J90" s="43"/>
      <c r="K90" s="39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>
        <v>11625</v>
      </c>
      <c r="BJ90" s="44">
        <v>124125</v>
      </c>
      <c r="BK90" s="44">
        <v>135000</v>
      </c>
      <c r="BL90" s="44">
        <v>147000</v>
      </c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</row>
    <row r="91" spans="1:186" x14ac:dyDescent="0.25">
      <c r="A91" s="35">
        <v>5</v>
      </c>
      <c r="B91" s="36">
        <v>1421</v>
      </c>
      <c r="C91" s="37" t="s">
        <v>319</v>
      </c>
      <c r="D91" s="38">
        <v>42951</v>
      </c>
      <c r="E91" s="39">
        <v>30</v>
      </c>
      <c r="F91" s="40">
        <v>0.33660000000000001</v>
      </c>
      <c r="G91" s="41">
        <f t="shared" si="22"/>
        <v>1674605</v>
      </c>
      <c r="H91" s="41">
        <v>0</v>
      </c>
      <c r="I91" s="42">
        <f t="shared" si="23"/>
        <v>0.99501188354129533</v>
      </c>
      <c r="J91" s="43">
        <f>IF(E91&gt;12,SUM(Q91:AC91)/$D$170/12," ")</f>
        <v>0.11800623972679253</v>
      </c>
      <c r="K91" s="39">
        <f>IF(E91&lt;12," ",J91/$J$176*100)</f>
        <v>75.269706899901095</v>
      </c>
      <c r="L91" s="44"/>
      <c r="M91" s="44"/>
      <c r="N91" s="44"/>
      <c r="O91" s="44"/>
      <c r="P91" s="44"/>
      <c r="Q91" s="44">
        <v>9000</v>
      </c>
      <c r="R91" s="44">
        <v>78750</v>
      </c>
      <c r="S91" s="44">
        <v>100125</v>
      </c>
      <c r="T91" s="44">
        <v>94875</v>
      </c>
      <c r="U91" s="44">
        <v>99375</v>
      </c>
      <c r="V91" s="44">
        <v>77625</v>
      </c>
      <c r="W91" s="44">
        <v>67125</v>
      </c>
      <c r="X91" s="44">
        <v>62625</v>
      </c>
      <c r="Y91" s="44">
        <v>63375</v>
      </c>
      <c r="Z91" s="44">
        <v>66375</v>
      </c>
      <c r="AA91" s="44">
        <v>58125</v>
      </c>
      <c r="AB91" s="44">
        <v>60105</v>
      </c>
      <c r="AC91" s="44">
        <v>49875</v>
      </c>
      <c r="AD91" s="44">
        <v>51980</v>
      </c>
      <c r="AE91" s="44">
        <v>55125</v>
      </c>
      <c r="AF91" s="44">
        <v>41625</v>
      </c>
      <c r="AG91" s="44">
        <v>47465</v>
      </c>
      <c r="AH91" s="44">
        <v>46520</v>
      </c>
      <c r="AI91" s="44">
        <v>46125</v>
      </c>
      <c r="AJ91" s="44">
        <v>45750</v>
      </c>
      <c r="AK91" s="44">
        <v>40875</v>
      </c>
      <c r="AL91" s="44">
        <v>54375</v>
      </c>
      <c r="AM91" s="44">
        <v>46095</v>
      </c>
      <c r="AN91" s="44">
        <v>45000</v>
      </c>
      <c r="AO91" s="44">
        <v>36375</v>
      </c>
      <c r="AP91" s="44">
        <v>37500</v>
      </c>
      <c r="AQ91" s="44">
        <v>31285</v>
      </c>
      <c r="AR91" s="44">
        <v>24710</v>
      </c>
      <c r="AS91" s="44">
        <v>28095</v>
      </c>
      <c r="AT91" s="44">
        <v>26250</v>
      </c>
      <c r="AU91" s="44">
        <v>19500</v>
      </c>
      <c r="AV91" s="44">
        <v>16125</v>
      </c>
      <c r="AW91" s="44">
        <v>9375</v>
      </c>
      <c r="AX91" s="44">
        <v>6750</v>
      </c>
      <c r="AY91" s="44">
        <v>7500</v>
      </c>
      <c r="AZ91" s="44">
        <v>8035</v>
      </c>
      <c r="BA91" s="44">
        <v>3750</v>
      </c>
      <c r="BB91" s="44">
        <v>3000</v>
      </c>
      <c r="BC91" s="44">
        <v>1125</v>
      </c>
      <c r="BD91" s="44">
        <v>1715</v>
      </c>
      <c r="BE91" s="44">
        <v>1125</v>
      </c>
      <c r="BF91" s="44">
        <v>1100</v>
      </c>
      <c r="BG91" s="44">
        <v>750</v>
      </c>
      <c r="BH91" s="44">
        <v>1125</v>
      </c>
      <c r="BI91" s="44">
        <v>35</v>
      </c>
      <c r="BJ91" s="44">
        <v>715</v>
      </c>
      <c r="BK91" s="44"/>
      <c r="BL91" s="44">
        <v>375</v>
      </c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</row>
    <row r="92" spans="1:186" x14ac:dyDescent="0.25">
      <c r="A92" s="35">
        <v>5</v>
      </c>
      <c r="B92" s="36">
        <v>1443</v>
      </c>
      <c r="C92" s="46" t="s">
        <v>320</v>
      </c>
      <c r="D92" s="38">
        <v>43196</v>
      </c>
      <c r="E92" s="39">
        <f>(+$K$4-D92+1)/7</f>
        <v>12.285714285714286</v>
      </c>
      <c r="F92" s="40">
        <v>0.36720000000000003</v>
      </c>
      <c r="G92" s="41">
        <f t="shared" si="22"/>
        <v>1015660</v>
      </c>
      <c r="H92" s="41">
        <v>0</v>
      </c>
      <c r="I92" s="42">
        <f t="shared" si="23"/>
        <v>0.5531917211328975</v>
      </c>
      <c r="J92" s="43">
        <f>IF(E92&gt;12,SUM(AZ92:BL92)/$D$170/12," ")</f>
        <v>0.13506907319045264</v>
      </c>
      <c r="K92" s="39">
        <f>IF(E92&lt;12," ",J92/$J$176*100)</f>
        <v>86.153152357234191</v>
      </c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>
        <v>13875</v>
      </c>
      <c r="BA92" s="44">
        <v>112875</v>
      </c>
      <c r="BB92" s="44">
        <v>105000</v>
      </c>
      <c r="BC92" s="44">
        <v>95250</v>
      </c>
      <c r="BD92" s="44">
        <v>99575</v>
      </c>
      <c r="BE92" s="44">
        <v>84750</v>
      </c>
      <c r="BF92" s="44">
        <v>77745</v>
      </c>
      <c r="BG92" s="44">
        <v>71705</v>
      </c>
      <c r="BH92" s="44">
        <v>76875</v>
      </c>
      <c r="BI92" s="44">
        <v>84375</v>
      </c>
      <c r="BJ92" s="44">
        <v>70635</v>
      </c>
      <c r="BK92" s="44">
        <v>54375</v>
      </c>
      <c r="BL92" s="44">
        <v>68625</v>
      </c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</row>
    <row r="93" spans="1:186" x14ac:dyDescent="0.25">
      <c r="A93" s="35">
        <v>5</v>
      </c>
      <c r="B93" s="36">
        <v>1350</v>
      </c>
      <c r="C93" s="37" t="s">
        <v>156</v>
      </c>
      <c r="D93" s="38">
        <v>42615</v>
      </c>
      <c r="E93" s="39">
        <v>28</v>
      </c>
      <c r="F93" s="40">
        <v>0.33127499999999999</v>
      </c>
      <c r="G93" s="41">
        <f t="shared" si="22"/>
        <v>615</v>
      </c>
      <c r="H93" s="41">
        <v>1649870</v>
      </c>
      <c r="I93" s="42">
        <f t="shared" si="23"/>
        <v>0.99644404195909742</v>
      </c>
      <c r="J93" s="43">
        <v>0.11089279159950849</v>
      </c>
      <c r="K93" s="39">
        <f>IF(E93&lt;12," ",J93/$J$176*100)</f>
        <v>70.732428559129133</v>
      </c>
      <c r="L93" s="44">
        <v>375</v>
      </c>
      <c r="M93" s="44">
        <v>375</v>
      </c>
      <c r="N93" s="44"/>
      <c r="O93" s="44">
        <v>-390</v>
      </c>
      <c r="P93" s="44"/>
      <c r="Q93" s="44"/>
      <c r="R93" s="44">
        <v>255</v>
      </c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</row>
    <row r="94" spans="1:186" x14ac:dyDescent="0.25">
      <c r="A94" s="35">
        <v>5</v>
      </c>
      <c r="B94" s="36">
        <v>1402</v>
      </c>
      <c r="C94" s="37" t="s">
        <v>157</v>
      </c>
      <c r="D94" s="38">
        <v>42888</v>
      </c>
      <c r="E94" s="39">
        <v>17</v>
      </c>
      <c r="F94" s="40">
        <v>0.33</v>
      </c>
      <c r="G94" s="41">
        <f t="shared" si="22"/>
        <v>1066205</v>
      </c>
      <c r="H94" s="41">
        <v>577860</v>
      </c>
      <c r="I94" s="42">
        <f t="shared" si="23"/>
        <v>0.99640303030303035</v>
      </c>
      <c r="J94" s="43">
        <f>IF(E94&gt;12,(+H94+SUM(L94:T94))/$D$170/12," ")</f>
        <v>0.19145202644835602</v>
      </c>
      <c r="K94" s="39">
        <f>IF(E94&lt;12," ",J94/$J$176*100)</f>
        <v>122.11674526298846</v>
      </c>
      <c r="L94" s="44">
        <v>24750</v>
      </c>
      <c r="M94" s="44">
        <v>169125</v>
      </c>
      <c r="N94" s="44">
        <v>117750</v>
      </c>
      <c r="O94" s="44">
        <v>111035</v>
      </c>
      <c r="P94" s="44">
        <v>106125</v>
      </c>
      <c r="Q94" s="44">
        <v>117365</v>
      </c>
      <c r="R94" s="44">
        <v>85500</v>
      </c>
      <c r="S94" s="44">
        <v>68625</v>
      </c>
      <c r="T94" s="44">
        <v>61500</v>
      </c>
      <c r="U94" s="44">
        <v>42350</v>
      </c>
      <c r="V94" s="44">
        <v>34365</v>
      </c>
      <c r="W94" s="44">
        <v>26625</v>
      </c>
      <c r="X94" s="44">
        <v>19875</v>
      </c>
      <c r="Y94" s="44">
        <v>12750</v>
      </c>
      <c r="Z94" s="44">
        <v>14250</v>
      </c>
      <c r="AA94" s="44">
        <v>11745</v>
      </c>
      <c r="AB94" s="44">
        <v>9000</v>
      </c>
      <c r="AC94" s="44">
        <v>6375</v>
      </c>
      <c r="AD94" s="44">
        <v>4500</v>
      </c>
      <c r="AE94" s="44">
        <v>5875</v>
      </c>
      <c r="AF94" s="44">
        <v>6000</v>
      </c>
      <c r="AG94" s="44">
        <v>2215</v>
      </c>
      <c r="AH94" s="44">
        <v>2625</v>
      </c>
      <c r="AI94" s="44">
        <v>1875</v>
      </c>
      <c r="AJ94" s="44">
        <v>375</v>
      </c>
      <c r="AK94" s="44">
        <v>375</v>
      </c>
      <c r="AL94" s="44">
        <v>375</v>
      </c>
      <c r="AM94" s="44">
        <v>-75</v>
      </c>
      <c r="AN94" s="44">
        <v>375</v>
      </c>
      <c r="AO94" s="44"/>
      <c r="AP94" s="44">
        <v>375</v>
      </c>
      <c r="AQ94" s="44">
        <v>290</v>
      </c>
      <c r="AR94" s="44">
        <v>535</v>
      </c>
      <c r="AS94" s="44">
        <v>375</v>
      </c>
      <c r="AT94" s="44">
        <v>355</v>
      </c>
      <c r="AU94" s="44">
        <v>325</v>
      </c>
      <c r="AV94" s="44">
        <v>325</v>
      </c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</row>
    <row r="95" spans="1:186" x14ac:dyDescent="0.25">
      <c r="A95" s="35">
        <v>5</v>
      </c>
      <c r="B95" s="36">
        <v>1415</v>
      </c>
      <c r="C95" s="37" t="s">
        <v>321</v>
      </c>
      <c r="D95" s="38">
        <v>42951</v>
      </c>
      <c r="E95" s="39">
        <v>30</v>
      </c>
      <c r="F95" s="40">
        <v>0.33660000000000001</v>
      </c>
      <c r="G95" s="41">
        <f t="shared" si="22"/>
        <v>1652580</v>
      </c>
      <c r="H95" s="41">
        <v>0</v>
      </c>
      <c r="I95" s="42">
        <f t="shared" si="23"/>
        <v>0.98192513368983958</v>
      </c>
      <c r="J95" s="43">
        <f>IF(E95&gt;12,SUM(Q95:AC95)/$D$170/12," ")</f>
        <v>0.13362151508864881</v>
      </c>
      <c r="K95" s="39">
        <f>IF(E95&lt;12," ",J95/$J$176*100)</f>
        <v>85.229834452218256</v>
      </c>
      <c r="L95" s="44"/>
      <c r="M95" s="44"/>
      <c r="N95" s="44"/>
      <c r="O95" s="44"/>
      <c r="P95" s="44"/>
      <c r="Q95" s="44">
        <v>12375</v>
      </c>
      <c r="R95" s="44">
        <v>90375</v>
      </c>
      <c r="S95" s="44">
        <v>112500</v>
      </c>
      <c r="T95" s="44">
        <v>114750</v>
      </c>
      <c r="U95" s="44">
        <v>109870</v>
      </c>
      <c r="V95" s="44">
        <v>90175</v>
      </c>
      <c r="W95" s="44">
        <v>82480</v>
      </c>
      <c r="X95" s="44">
        <v>69750</v>
      </c>
      <c r="Y95" s="44">
        <v>70500</v>
      </c>
      <c r="Z95" s="44">
        <v>69375</v>
      </c>
      <c r="AA95" s="44">
        <v>69750</v>
      </c>
      <c r="AB95" s="44">
        <v>60000</v>
      </c>
      <c r="AC95" s="44">
        <v>52875</v>
      </c>
      <c r="AD95" s="44">
        <v>59355</v>
      </c>
      <c r="AE95" s="44">
        <v>57375</v>
      </c>
      <c r="AF95" s="44">
        <v>50250</v>
      </c>
      <c r="AG95" s="44">
        <v>45760</v>
      </c>
      <c r="AH95" s="44">
        <v>44555</v>
      </c>
      <c r="AI95" s="44">
        <v>42375</v>
      </c>
      <c r="AJ95" s="44">
        <v>34785</v>
      </c>
      <c r="AK95" s="44">
        <v>30375</v>
      </c>
      <c r="AL95" s="44">
        <v>38250</v>
      </c>
      <c r="AM95" s="44">
        <v>41420</v>
      </c>
      <c r="AN95" s="44">
        <v>28360</v>
      </c>
      <c r="AO95" s="44">
        <v>24900</v>
      </c>
      <c r="AP95" s="44">
        <v>22785</v>
      </c>
      <c r="AQ95" s="44">
        <v>17615</v>
      </c>
      <c r="AR95" s="44">
        <v>19370</v>
      </c>
      <c r="AS95" s="44">
        <v>15635</v>
      </c>
      <c r="AT95" s="44">
        <v>12000</v>
      </c>
      <c r="AU95" s="44">
        <v>12425</v>
      </c>
      <c r="AV95" s="44">
        <v>6165</v>
      </c>
      <c r="AW95" s="44">
        <v>6750</v>
      </c>
      <c r="AX95" s="44">
        <v>7790</v>
      </c>
      <c r="AY95" s="44">
        <v>6750</v>
      </c>
      <c r="AZ95" s="44">
        <v>6475</v>
      </c>
      <c r="BA95" s="44">
        <v>3840</v>
      </c>
      <c r="BB95" s="44">
        <v>5840</v>
      </c>
      <c r="BC95" s="44">
        <v>925</v>
      </c>
      <c r="BD95" s="44">
        <v>2165</v>
      </c>
      <c r="BE95" s="44">
        <v>1000</v>
      </c>
      <c r="BF95" s="44">
        <v>1125</v>
      </c>
      <c r="BG95" s="44"/>
      <c r="BH95" s="44">
        <v>280</v>
      </c>
      <c r="BI95" s="44">
        <v>510</v>
      </c>
      <c r="BJ95" s="44">
        <v>225</v>
      </c>
      <c r="BK95" s="44">
        <v>375</v>
      </c>
      <c r="BL95" s="44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</row>
    <row r="96" spans="1:186" x14ac:dyDescent="0.25">
      <c r="A96" s="35">
        <v>5</v>
      </c>
      <c r="B96" s="50">
        <v>1345</v>
      </c>
      <c r="C96" s="51" t="s">
        <v>160</v>
      </c>
      <c r="D96" s="38">
        <v>42588</v>
      </c>
      <c r="E96" s="39">
        <v>26</v>
      </c>
      <c r="F96" s="40">
        <v>0.33660000000000001</v>
      </c>
      <c r="G96" s="41">
        <f t="shared" si="22"/>
        <v>310</v>
      </c>
      <c r="H96" s="41">
        <v>1661880</v>
      </c>
      <c r="I96" s="42">
        <f t="shared" si="23"/>
        <v>0.9876351752822341</v>
      </c>
      <c r="J96" s="45" t="s">
        <v>75</v>
      </c>
      <c r="K96" s="45" t="s">
        <v>75</v>
      </c>
      <c r="L96" s="44"/>
      <c r="M96" s="44">
        <v>375</v>
      </c>
      <c r="N96" s="44"/>
      <c r="O96" s="44"/>
      <c r="P96" s="44">
        <v>-65</v>
      </c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</row>
    <row r="97" spans="1:186" x14ac:dyDescent="0.25">
      <c r="A97" s="35">
        <v>5</v>
      </c>
      <c r="B97" s="36">
        <v>1423</v>
      </c>
      <c r="C97" s="51" t="s">
        <v>322</v>
      </c>
      <c r="D97" s="38">
        <v>43014</v>
      </c>
      <c r="E97" s="39">
        <v>32</v>
      </c>
      <c r="F97" s="40">
        <v>0.33202500000000001</v>
      </c>
      <c r="G97" s="41">
        <f t="shared" si="22"/>
        <v>1598045</v>
      </c>
      <c r="H97" s="41">
        <v>0</v>
      </c>
      <c r="I97" s="53">
        <f t="shared" si="23"/>
        <v>0.96260522551012728</v>
      </c>
      <c r="J97" s="43">
        <f>IF(E97&gt;12,SUM(Z97:AL97)/$D$170/12," ")</f>
        <v>0.11644763789370655</v>
      </c>
      <c r="K97" s="39">
        <f>IF(E97&lt;12," ",J97/$J$176*100)</f>
        <v>74.275560290182511</v>
      </c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>
        <v>8625</v>
      </c>
      <c r="AA97" s="44">
        <v>99750</v>
      </c>
      <c r="AB97" s="44">
        <v>113625</v>
      </c>
      <c r="AC97" s="44">
        <v>81000</v>
      </c>
      <c r="AD97" s="44">
        <v>86595</v>
      </c>
      <c r="AE97" s="44">
        <v>77250</v>
      </c>
      <c r="AF97" s="44">
        <v>70500</v>
      </c>
      <c r="AG97" s="44">
        <v>59720</v>
      </c>
      <c r="AH97" s="44">
        <v>64445</v>
      </c>
      <c r="AI97" s="44">
        <v>55125</v>
      </c>
      <c r="AJ97" s="44">
        <v>48750</v>
      </c>
      <c r="AK97" s="44">
        <v>52125</v>
      </c>
      <c r="AL97" s="44">
        <v>58125</v>
      </c>
      <c r="AM97" s="44">
        <v>56220</v>
      </c>
      <c r="AN97" s="44">
        <v>55875</v>
      </c>
      <c r="AO97" s="44">
        <v>54415</v>
      </c>
      <c r="AP97" s="44">
        <v>51705</v>
      </c>
      <c r="AQ97" s="44">
        <v>53030</v>
      </c>
      <c r="AR97" s="44">
        <v>40810</v>
      </c>
      <c r="AS97" s="44">
        <v>43225</v>
      </c>
      <c r="AT97" s="44">
        <v>38955</v>
      </c>
      <c r="AU97" s="44">
        <v>54000</v>
      </c>
      <c r="AV97" s="44">
        <v>40725</v>
      </c>
      <c r="AW97" s="44">
        <v>34295</v>
      </c>
      <c r="AX97" s="44">
        <v>31500</v>
      </c>
      <c r="AY97" s="44">
        <v>29305</v>
      </c>
      <c r="AZ97" s="44">
        <v>28380</v>
      </c>
      <c r="BA97" s="44">
        <v>22125</v>
      </c>
      <c r="BB97" s="44">
        <v>17595</v>
      </c>
      <c r="BC97" s="44">
        <v>13830</v>
      </c>
      <c r="BD97" s="44">
        <v>16030</v>
      </c>
      <c r="BE97" s="44">
        <v>9745</v>
      </c>
      <c r="BF97" s="44">
        <v>8540</v>
      </c>
      <c r="BG97" s="44">
        <v>5695</v>
      </c>
      <c r="BH97" s="44">
        <v>4590</v>
      </c>
      <c r="BI97" s="44">
        <v>4160</v>
      </c>
      <c r="BJ97" s="44">
        <v>4015</v>
      </c>
      <c r="BK97" s="44">
        <v>2615</v>
      </c>
      <c r="BL97" s="44">
        <v>1030</v>
      </c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</row>
    <row r="98" spans="1:186" x14ac:dyDescent="0.25">
      <c r="A98" s="35">
        <v>5</v>
      </c>
      <c r="B98" s="36">
        <v>1414</v>
      </c>
      <c r="C98" s="51" t="s">
        <v>323</v>
      </c>
      <c r="D98" s="38">
        <v>42979</v>
      </c>
      <c r="E98" s="39">
        <v>24</v>
      </c>
      <c r="F98" s="40">
        <v>0.32955000000000001</v>
      </c>
      <c r="G98" s="41">
        <f t="shared" ref="G98" si="28">SUM(L98:BL98)</f>
        <v>1620390</v>
      </c>
      <c r="H98" s="41">
        <v>0</v>
      </c>
      <c r="I98" s="42">
        <f>((G98+H98)/((F98*(A98*1000000))))</f>
        <v>0.98339553937187074</v>
      </c>
      <c r="J98" s="43">
        <f>IF(E98&gt;12,SUM(U98:AG98)/$D$170/12," ")</f>
        <v>0.14787633850916809</v>
      </c>
      <c r="K98" s="39">
        <f>IF(E98&lt;12," ",J98/$J$176*100)</f>
        <v>94.322204340932913</v>
      </c>
      <c r="L98" s="44"/>
      <c r="M98" s="44"/>
      <c r="N98" s="44"/>
      <c r="O98" s="44"/>
      <c r="P98" s="44"/>
      <c r="Q98" s="44"/>
      <c r="R98" s="44"/>
      <c r="S98" s="44"/>
      <c r="T98" s="44"/>
      <c r="U98" s="44">
        <v>7500</v>
      </c>
      <c r="V98" s="44">
        <v>96750</v>
      </c>
      <c r="W98" s="44">
        <v>113250</v>
      </c>
      <c r="X98" s="44">
        <v>112125</v>
      </c>
      <c r="Y98" s="44">
        <v>105000</v>
      </c>
      <c r="Z98" s="44">
        <v>119625</v>
      </c>
      <c r="AA98" s="44">
        <v>94125</v>
      </c>
      <c r="AB98" s="44">
        <v>91500</v>
      </c>
      <c r="AC98" s="44">
        <v>71060</v>
      </c>
      <c r="AD98" s="44">
        <v>82875</v>
      </c>
      <c r="AE98" s="44">
        <v>84360</v>
      </c>
      <c r="AF98" s="44">
        <v>74250</v>
      </c>
      <c r="AG98" s="44">
        <v>59545</v>
      </c>
      <c r="AH98" s="44">
        <v>70665</v>
      </c>
      <c r="AI98" s="44">
        <v>58465</v>
      </c>
      <c r="AJ98" s="44">
        <v>48375</v>
      </c>
      <c r="AK98" s="44">
        <v>50905</v>
      </c>
      <c r="AL98" s="44">
        <v>50250</v>
      </c>
      <c r="AM98" s="44">
        <v>43065</v>
      </c>
      <c r="AN98" s="44">
        <v>37125</v>
      </c>
      <c r="AO98" s="44">
        <v>25975</v>
      </c>
      <c r="AP98" s="44">
        <v>26155</v>
      </c>
      <c r="AQ98" s="44">
        <v>21535</v>
      </c>
      <c r="AR98" s="44">
        <v>18115</v>
      </c>
      <c r="AS98" s="44">
        <v>12730</v>
      </c>
      <c r="AT98" s="44">
        <v>12750</v>
      </c>
      <c r="AU98" s="44">
        <v>9110</v>
      </c>
      <c r="AV98" s="44">
        <v>5610</v>
      </c>
      <c r="AW98" s="44">
        <v>6535</v>
      </c>
      <c r="AX98" s="44">
        <v>2250</v>
      </c>
      <c r="AY98" s="44">
        <v>3980</v>
      </c>
      <c r="AZ98" s="44">
        <v>1875</v>
      </c>
      <c r="BA98" s="44">
        <v>920</v>
      </c>
      <c r="BB98" s="44">
        <v>945</v>
      </c>
      <c r="BC98" s="44">
        <v>170</v>
      </c>
      <c r="BD98" s="44">
        <v>330</v>
      </c>
      <c r="BE98" s="44">
        <v>695</v>
      </c>
      <c r="BF98" s="44">
        <v>320</v>
      </c>
      <c r="BG98" s="44"/>
      <c r="BH98" s="44"/>
      <c r="BI98" s="44">
        <v>-125</v>
      </c>
      <c r="BJ98" s="44">
        <v>-165</v>
      </c>
      <c r="BK98" s="44">
        <v>-135</v>
      </c>
      <c r="BL98" s="44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</row>
    <row r="99" spans="1:186" x14ac:dyDescent="0.25">
      <c r="A99" s="35">
        <v>5</v>
      </c>
      <c r="B99" s="36">
        <v>1346</v>
      </c>
      <c r="C99" s="51" t="s">
        <v>161</v>
      </c>
      <c r="D99" s="38">
        <v>42615</v>
      </c>
      <c r="E99" s="39">
        <v>26</v>
      </c>
      <c r="F99" s="40">
        <v>0.32565</v>
      </c>
      <c r="G99" s="41">
        <f t="shared" si="22"/>
        <v>610</v>
      </c>
      <c r="H99" s="41">
        <v>1617485</v>
      </c>
      <c r="I99" s="42">
        <f t="shared" si="23"/>
        <v>0.99376324274527872</v>
      </c>
      <c r="J99" s="45" t="s">
        <v>75</v>
      </c>
      <c r="K99" s="45" t="s">
        <v>75</v>
      </c>
      <c r="L99" s="44"/>
      <c r="M99" s="44"/>
      <c r="N99" s="44">
        <v>-140</v>
      </c>
      <c r="O99" s="44"/>
      <c r="P99" s="44"/>
      <c r="Q99" s="44">
        <v>750</v>
      </c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</row>
    <row r="100" spans="1:186" x14ac:dyDescent="0.25">
      <c r="A100" s="35">
        <v>5</v>
      </c>
      <c r="B100" s="36">
        <v>1453</v>
      </c>
      <c r="C100" s="52" t="s">
        <v>324</v>
      </c>
      <c r="D100" s="38">
        <v>43196</v>
      </c>
      <c r="E100" s="39">
        <f>(+$K$4-D100+1)/7</f>
        <v>12.285714285714286</v>
      </c>
      <c r="F100" s="40">
        <v>0.36720000000000003</v>
      </c>
      <c r="G100" s="41">
        <f t="shared" ref="G100" si="29">SUM(L100:BL100)</f>
        <v>1108995</v>
      </c>
      <c r="H100" s="41">
        <v>0</v>
      </c>
      <c r="I100" s="42">
        <f t="shared" si="23"/>
        <v>0.60402777777777772</v>
      </c>
      <c r="J100" s="43">
        <f>IF(E100&gt;12,SUM(AZ100:BL100)/$D$170/12," ")</f>
        <v>0.14748136859071542</v>
      </c>
      <c r="K100" s="39">
        <f>IF(E100&lt;12," ",J100/$J$176*100)</f>
        <v>94.07027469666123</v>
      </c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>
        <v>12375</v>
      </c>
      <c r="BA100" s="44">
        <v>104250</v>
      </c>
      <c r="BB100" s="44">
        <v>117000</v>
      </c>
      <c r="BC100" s="44">
        <v>110225</v>
      </c>
      <c r="BD100" s="44">
        <v>104250</v>
      </c>
      <c r="BE100" s="44">
        <v>88500</v>
      </c>
      <c r="BF100" s="44">
        <v>83330</v>
      </c>
      <c r="BG100" s="44">
        <v>82210</v>
      </c>
      <c r="BH100" s="44">
        <v>82500</v>
      </c>
      <c r="BI100" s="44">
        <v>94500</v>
      </c>
      <c r="BJ100" s="44">
        <v>80625</v>
      </c>
      <c r="BK100" s="44">
        <v>70855</v>
      </c>
      <c r="BL100" s="44">
        <v>78375</v>
      </c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</row>
    <row r="101" spans="1:186" x14ac:dyDescent="0.25">
      <c r="A101" s="35">
        <v>5</v>
      </c>
      <c r="B101" s="36">
        <v>1396</v>
      </c>
      <c r="C101" s="51" t="s">
        <v>162</v>
      </c>
      <c r="D101" s="38">
        <v>42860</v>
      </c>
      <c r="E101" s="39">
        <v>25</v>
      </c>
      <c r="F101" s="40">
        <v>0.33562500000000001</v>
      </c>
      <c r="G101" s="41">
        <f t="shared" si="22"/>
        <v>789820</v>
      </c>
      <c r="H101" s="41">
        <v>861800</v>
      </c>
      <c r="I101" s="42">
        <f t="shared" si="23"/>
        <v>0.98420558659217872</v>
      </c>
      <c r="J101" s="43">
        <f>IF(E101&gt;12,(+H101+SUM(L101:P101))/$D$170/12," ")</f>
        <v>0.15478033289181814</v>
      </c>
      <c r="K101" s="39">
        <f>IF(E101&lt;12," ",J101/$J$176*100)</f>
        <v>98.725883627924432</v>
      </c>
      <c r="L101" s="44">
        <v>14250</v>
      </c>
      <c r="M101" s="44">
        <v>95845</v>
      </c>
      <c r="N101" s="44">
        <v>68625</v>
      </c>
      <c r="O101" s="44">
        <v>64875</v>
      </c>
      <c r="P101" s="44">
        <v>58485</v>
      </c>
      <c r="Q101" s="44">
        <v>54375</v>
      </c>
      <c r="R101" s="44">
        <v>46500</v>
      </c>
      <c r="S101" s="44">
        <v>41250</v>
      </c>
      <c r="T101" s="44">
        <v>41055</v>
      </c>
      <c r="U101" s="44">
        <v>49500</v>
      </c>
      <c r="V101" s="44">
        <v>38065</v>
      </c>
      <c r="W101" s="44">
        <v>34190</v>
      </c>
      <c r="X101" s="44">
        <v>25005</v>
      </c>
      <c r="Y101" s="44">
        <v>26790</v>
      </c>
      <c r="Z101" s="44">
        <v>25875</v>
      </c>
      <c r="AA101" s="44">
        <v>21750</v>
      </c>
      <c r="AB101" s="44">
        <v>15100</v>
      </c>
      <c r="AC101" s="44">
        <v>13480</v>
      </c>
      <c r="AD101" s="44">
        <v>9750</v>
      </c>
      <c r="AE101" s="44">
        <v>8060</v>
      </c>
      <c r="AF101" s="44">
        <v>8625</v>
      </c>
      <c r="AG101" s="44">
        <v>5250</v>
      </c>
      <c r="AH101" s="44">
        <v>5070</v>
      </c>
      <c r="AI101" s="44">
        <v>3370</v>
      </c>
      <c r="AJ101" s="44">
        <v>1530</v>
      </c>
      <c r="AK101" s="44">
        <v>2785</v>
      </c>
      <c r="AL101" s="44">
        <v>3560</v>
      </c>
      <c r="AM101" s="44">
        <v>1665</v>
      </c>
      <c r="AN101" s="44">
        <v>1500</v>
      </c>
      <c r="AO101" s="44">
        <v>1500</v>
      </c>
      <c r="AP101" s="44">
        <v>495</v>
      </c>
      <c r="AQ101" s="44">
        <v>-195</v>
      </c>
      <c r="AR101" s="44">
        <v>-250</v>
      </c>
      <c r="AS101" s="44">
        <v>1240</v>
      </c>
      <c r="AT101" s="44">
        <v>435</v>
      </c>
      <c r="AU101" s="44">
        <v>750</v>
      </c>
      <c r="AV101" s="44">
        <v>-120</v>
      </c>
      <c r="AW101" s="44"/>
      <c r="AX101" s="44"/>
      <c r="AY101" s="44">
        <v>-175</v>
      </c>
      <c r="AZ101" s="44"/>
      <c r="BA101" s="44"/>
      <c r="BB101" s="44">
        <v>-40</v>
      </c>
      <c r="BC101" s="44"/>
      <c r="BD101" s="44"/>
      <c r="BE101" s="44"/>
      <c r="BF101" s="44"/>
      <c r="BG101" s="44"/>
      <c r="BH101" s="44"/>
      <c r="BI101" s="44"/>
      <c r="BJ101" s="44"/>
      <c r="BK101" s="44"/>
      <c r="BL101" s="44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</row>
    <row r="102" spans="1:186" x14ac:dyDescent="0.25">
      <c r="A102" s="35">
        <v>5</v>
      </c>
      <c r="B102" s="36">
        <v>1374</v>
      </c>
      <c r="C102" s="37" t="s">
        <v>166</v>
      </c>
      <c r="D102" s="38">
        <v>42741</v>
      </c>
      <c r="E102" s="39">
        <v>14</v>
      </c>
      <c r="F102" s="40">
        <v>0.33660000000000001</v>
      </c>
      <c r="G102" s="41">
        <f t="shared" si="22"/>
        <v>2445</v>
      </c>
      <c r="H102" s="41">
        <v>1678110</v>
      </c>
      <c r="I102" s="42">
        <f t="shared" si="23"/>
        <v>0.99854723707664883</v>
      </c>
      <c r="J102" s="43">
        <v>0.19927828223991828</v>
      </c>
      <c r="K102" s="39">
        <f>IF(E102&lt;12," ",J102/$J$176*100)</f>
        <v>127.10868451059416</v>
      </c>
      <c r="L102" s="44"/>
      <c r="M102" s="44">
        <v>1875</v>
      </c>
      <c r="N102" s="44">
        <v>-180</v>
      </c>
      <c r="O102" s="44"/>
      <c r="P102" s="44"/>
      <c r="Q102" s="44"/>
      <c r="R102" s="44">
        <v>375</v>
      </c>
      <c r="S102" s="44"/>
      <c r="T102" s="44"/>
      <c r="U102" s="44"/>
      <c r="V102" s="44">
        <v>375</v>
      </c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  <c r="BA102" s="44"/>
      <c r="BB102" s="44"/>
      <c r="BC102" s="44"/>
      <c r="BD102" s="44"/>
      <c r="BE102" s="44"/>
      <c r="BF102" s="44"/>
      <c r="BG102" s="44"/>
      <c r="BH102" s="44"/>
      <c r="BI102" s="44"/>
      <c r="BJ102" s="44"/>
      <c r="BK102" s="44"/>
      <c r="BL102" s="44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</row>
    <row r="103" spans="1:186" x14ac:dyDescent="0.25">
      <c r="A103" s="35">
        <v>5</v>
      </c>
      <c r="B103" s="36">
        <v>1461</v>
      </c>
      <c r="C103" s="46" t="s">
        <v>325</v>
      </c>
      <c r="D103" s="38">
        <v>43259</v>
      </c>
      <c r="E103" s="39">
        <f>(+$K$4-D103+1)/7</f>
        <v>3.2857142857142856</v>
      </c>
      <c r="F103" s="40">
        <v>0.4254</v>
      </c>
      <c r="G103" s="41">
        <f t="shared" si="22"/>
        <v>329625</v>
      </c>
      <c r="H103" s="41">
        <v>0</v>
      </c>
      <c r="I103" s="42">
        <f t="shared" si="23"/>
        <v>0.15497179125528915</v>
      </c>
      <c r="J103" s="43"/>
      <c r="K103" s="39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>
        <v>11625</v>
      </c>
      <c r="BJ103" s="44">
        <v>81750</v>
      </c>
      <c r="BK103" s="44">
        <v>114375</v>
      </c>
      <c r="BL103" s="44">
        <v>121875</v>
      </c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</row>
    <row r="104" spans="1:186" x14ac:dyDescent="0.25">
      <c r="A104" s="35">
        <v>5</v>
      </c>
      <c r="B104" s="36">
        <v>1362</v>
      </c>
      <c r="C104" s="37" t="s">
        <v>167</v>
      </c>
      <c r="D104" s="38">
        <v>42706</v>
      </c>
      <c r="E104" s="39">
        <v>18</v>
      </c>
      <c r="F104" s="40">
        <v>0.33660000000000001</v>
      </c>
      <c r="G104" s="41">
        <f t="shared" si="22"/>
        <v>3060</v>
      </c>
      <c r="H104" s="41">
        <v>1677845</v>
      </c>
      <c r="I104" s="42">
        <f t="shared" si="23"/>
        <v>0.99875519904931664</v>
      </c>
      <c r="J104" s="43">
        <v>0.17435993595369939</v>
      </c>
      <c r="K104" s="39">
        <f>IF(E104&lt;12," ",J104/$J$176*100)</f>
        <v>111.2146383505241</v>
      </c>
      <c r="L104" s="44"/>
      <c r="M104" s="44">
        <v>1875</v>
      </c>
      <c r="N104" s="44">
        <v>250</v>
      </c>
      <c r="O104" s="44"/>
      <c r="P104" s="44">
        <v>750</v>
      </c>
      <c r="Q104" s="44"/>
      <c r="R104" s="44"/>
      <c r="S104" s="44">
        <v>375</v>
      </c>
      <c r="T104" s="44"/>
      <c r="U104" s="44">
        <v>-65</v>
      </c>
      <c r="V104" s="44"/>
      <c r="W104" s="44"/>
      <c r="X104" s="44"/>
      <c r="Y104" s="44">
        <v>-125</v>
      </c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44"/>
      <c r="BK104" s="44"/>
      <c r="BL104" s="44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</row>
    <row r="105" spans="1:186" x14ac:dyDescent="0.25">
      <c r="A105" s="35">
        <v>5</v>
      </c>
      <c r="B105" s="36">
        <v>1447</v>
      </c>
      <c r="C105" s="46" t="s">
        <v>326</v>
      </c>
      <c r="D105" s="38">
        <v>43133</v>
      </c>
      <c r="E105" s="39">
        <f>(+$K$4-D105+1)/7</f>
        <v>21.285714285714285</v>
      </c>
      <c r="F105" s="40">
        <v>0.36525000000000002</v>
      </c>
      <c r="G105" s="41">
        <f t="shared" ref="G105" si="30">SUM(L105:BL105)</f>
        <v>1651970</v>
      </c>
      <c r="H105" s="41">
        <v>0</v>
      </c>
      <c r="I105" s="42">
        <f>((G105+H105)/((F105*(A105*1000000))))</f>
        <v>0.90456947296372348</v>
      </c>
      <c r="J105" s="43">
        <f>IF(E105&gt;12,SUM(AQ105:BC105)/$D$170/12," ")</f>
        <v>0.14948547521397529</v>
      </c>
      <c r="K105" s="39">
        <f>IF(E105&lt;12," ",J105/$J$176*100)</f>
        <v>95.348584373150914</v>
      </c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>
        <v>9000</v>
      </c>
      <c r="AR105" s="44">
        <v>69375</v>
      </c>
      <c r="AS105" s="44">
        <v>99920</v>
      </c>
      <c r="AT105" s="44">
        <v>111750</v>
      </c>
      <c r="AU105" s="44">
        <v>111000</v>
      </c>
      <c r="AV105" s="44">
        <v>105750</v>
      </c>
      <c r="AW105" s="44">
        <v>82125</v>
      </c>
      <c r="AX105" s="44">
        <v>97875</v>
      </c>
      <c r="AY105" s="44">
        <v>93775</v>
      </c>
      <c r="AZ105" s="44">
        <v>99750</v>
      </c>
      <c r="BA105" s="44">
        <v>81300</v>
      </c>
      <c r="BB105" s="44">
        <v>90750</v>
      </c>
      <c r="BC105" s="44">
        <v>71695</v>
      </c>
      <c r="BD105" s="44">
        <v>74350</v>
      </c>
      <c r="BE105" s="44">
        <v>75375</v>
      </c>
      <c r="BF105" s="44">
        <v>63995</v>
      </c>
      <c r="BG105" s="44">
        <v>55135</v>
      </c>
      <c r="BH105" s="44">
        <v>59080</v>
      </c>
      <c r="BI105" s="44">
        <v>61500</v>
      </c>
      <c r="BJ105" s="44">
        <v>42790</v>
      </c>
      <c r="BK105" s="44">
        <v>45080</v>
      </c>
      <c r="BL105" s="44">
        <v>50600</v>
      </c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  <c r="GC105" s="2"/>
      <c r="GD105" s="2"/>
    </row>
    <row r="106" spans="1:186" x14ac:dyDescent="0.25">
      <c r="A106" s="35">
        <v>5</v>
      </c>
      <c r="B106" s="36">
        <v>1337</v>
      </c>
      <c r="C106" s="51" t="s">
        <v>169</v>
      </c>
      <c r="D106" s="38">
        <v>42615</v>
      </c>
      <c r="E106" s="39">
        <v>23</v>
      </c>
      <c r="F106" s="40">
        <v>0.33134999999999998</v>
      </c>
      <c r="G106" s="41">
        <f t="shared" si="22"/>
        <v>-100</v>
      </c>
      <c r="H106" s="41">
        <v>1650020</v>
      </c>
      <c r="I106" s="42">
        <f t="shared" si="23"/>
        <v>0.99587747095216539</v>
      </c>
      <c r="J106" s="45" t="s">
        <v>75</v>
      </c>
      <c r="K106" s="45" t="s">
        <v>75</v>
      </c>
      <c r="L106" s="44"/>
      <c r="M106" s="44"/>
      <c r="N106" s="44"/>
      <c r="O106" s="44"/>
      <c r="P106" s="44"/>
      <c r="Q106" s="44">
        <v>-40</v>
      </c>
      <c r="R106" s="44"/>
      <c r="S106" s="44"/>
      <c r="T106" s="44"/>
      <c r="U106" s="44"/>
      <c r="V106" s="44"/>
      <c r="W106" s="44">
        <v>-60</v>
      </c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4"/>
      <c r="BA106" s="44"/>
      <c r="BB106" s="44"/>
      <c r="BC106" s="44"/>
      <c r="BD106" s="44"/>
      <c r="BE106" s="44"/>
      <c r="BF106" s="44"/>
      <c r="BG106" s="44"/>
      <c r="BH106" s="44"/>
      <c r="BI106" s="44"/>
      <c r="BJ106" s="44"/>
      <c r="BK106" s="44"/>
      <c r="BL106" s="44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/>
      <c r="FR106" s="2"/>
      <c r="FS106" s="2"/>
      <c r="FT106" s="2"/>
      <c r="FU106" s="2"/>
      <c r="FV106" s="2"/>
      <c r="FW106" s="2"/>
      <c r="FX106" s="2"/>
      <c r="FY106" s="2"/>
      <c r="FZ106" s="2"/>
      <c r="GA106" s="2"/>
      <c r="GB106" s="2"/>
      <c r="GC106" s="2"/>
      <c r="GD106" s="2"/>
    </row>
    <row r="107" spans="1:186" ht="13.5" customHeight="1" x14ac:dyDescent="0.25">
      <c r="A107" s="35">
        <v>5</v>
      </c>
      <c r="B107" s="36">
        <v>1375</v>
      </c>
      <c r="C107" s="37" t="s">
        <v>170</v>
      </c>
      <c r="D107" s="38">
        <v>42797</v>
      </c>
      <c r="E107" s="39">
        <v>17</v>
      </c>
      <c r="F107" s="40">
        <v>0.33660000000000001</v>
      </c>
      <c r="G107" s="41">
        <f>SUM(L107:BL107)</f>
        <v>70895</v>
      </c>
      <c r="H107" s="41">
        <v>1609560</v>
      </c>
      <c r="I107" s="42">
        <f t="shared" si="23"/>
        <v>0.99848781937017228</v>
      </c>
      <c r="J107" s="43">
        <v>0.18238234683944274</v>
      </c>
      <c r="K107" s="39">
        <f>IF(E107&lt;12," ",J107/$J$176*100)</f>
        <v>116.33169417230518</v>
      </c>
      <c r="L107" s="44">
        <v>4500</v>
      </c>
      <c r="M107" s="44">
        <v>20440</v>
      </c>
      <c r="N107" s="44">
        <v>8625</v>
      </c>
      <c r="O107" s="44">
        <v>7500</v>
      </c>
      <c r="P107" s="44">
        <v>6000</v>
      </c>
      <c r="Q107" s="44">
        <v>6375</v>
      </c>
      <c r="R107" s="44">
        <v>4125</v>
      </c>
      <c r="S107" s="44">
        <v>4125</v>
      </c>
      <c r="T107" s="44">
        <v>2250</v>
      </c>
      <c r="U107" s="44">
        <v>1125</v>
      </c>
      <c r="V107" s="44">
        <v>1875</v>
      </c>
      <c r="W107" s="44">
        <v>1500</v>
      </c>
      <c r="X107" s="44">
        <v>750</v>
      </c>
      <c r="Y107" s="44">
        <v>1500</v>
      </c>
      <c r="Z107" s="44">
        <v>375</v>
      </c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>
        <v>-170</v>
      </c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  <c r="BA107" s="44"/>
      <c r="BB107" s="44"/>
      <c r="BC107" s="44"/>
      <c r="BD107" s="44"/>
      <c r="BE107" s="44"/>
      <c r="BF107" s="44"/>
      <c r="BG107" s="44"/>
      <c r="BH107" s="44"/>
      <c r="BI107" s="44"/>
      <c r="BJ107" s="44"/>
      <c r="BK107" s="44"/>
      <c r="BL107" s="44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</row>
    <row r="108" spans="1:186" ht="13.5" customHeight="1" x14ac:dyDescent="0.25">
      <c r="A108" s="35">
        <v>5</v>
      </c>
      <c r="B108" s="36">
        <v>1412</v>
      </c>
      <c r="C108" s="37" t="s">
        <v>327</v>
      </c>
      <c r="D108" s="38">
        <v>42923</v>
      </c>
      <c r="E108" s="39">
        <v>24</v>
      </c>
      <c r="F108" s="40">
        <v>0.33660000000000001</v>
      </c>
      <c r="G108" s="41">
        <f>SUM(L108:BL108)</f>
        <v>1665285</v>
      </c>
      <c r="H108" s="41">
        <v>0</v>
      </c>
      <c r="I108" s="42">
        <f t="shared" si="23"/>
        <v>0.98947415329768273</v>
      </c>
      <c r="J108" s="43">
        <f>IF(E108&gt;12,SUM(M108:Y108)/$D$170/12," ")</f>
        <v>0.15394850230598597</v>
      </c>
      <c r="K108" s="39">
        <f>IF(E108&lt;12," ",J108/$J$176*100)</f>
        <v>98.195304528624959</v>
      </c>
      <c r="L108" s="44"/>
      <c r="M108" s="44">
        <v>8250</v>
      </c>
      <c r="N108" s="44">
        <v>100125</v>
      </c>
      <c r="O108" s="44">
        <v>124500</v>
      </c>
      <c r="P108" s="44">
        <v>107865</v>
      </c>
      <c r="Q108" s="44">
        <v>120750</v>
      </c>
      <c r="R108" s="44">
        <v>94875</v>
      </c>
      <c r="S108" s="44">
        <v>97500</v>
      </c>
      <c r="T108" s="44">
        <v>97500</v>
      </c>
      <c r="U108" s="44">
        <v>94875</v>
      </c>
      <c r="V108" s="44">
        <v>81510</v>
      </c>
      <c r="W108" s="44">
        <v>83250</v>
      </c>
      <c r="X108" s="44">
        <v>75750</v>
      </c>
      <c r="Y108" s="44">
        <v>70875</v>
      </c>
      <c r="Z108" s="44">
        <v>77625</v>
      </c>
      <c r="AA108" s="44">
        <v>62250</v>
      </c>
      <c r="AB108" s="44">
        <v>61125</v>
      </c>
      <c r="AC108" s="44">
        <v>44250</v>
      </c>
      <c r="AD108" s="44">
        <v>39730</v>
      </c>
      <c r="AE108" s="44">
        <v>44365</v>
      </c>
      <c r="AF108" s="44">
        <v>31500</v>
      </c>
      <c r="AG108" s="44">
        <v>23800</v>
      </c>
      <c r="AH108" s="44">
        <v>24125</v>
      </c>
      <c r="AI108" s="44">
        <v>13825</v>
      </c>
      <c r="AJ108" s="44">
        <v>17455</v>
      </c>
      <c r="AK108" s="44">
        <v>9750</v>
      </c>
      <c r="AL108" s="44">
        <v>8030</v>
      </c>
      <c r="AM108" s="44">
        <v>9125</v>
      </c>
      <c r="AN108" s="44">
        <v>7735</v>
      </c>
      <c r="AO108" s="44">
        <v>7500</v>
      </c>
      <c r="AP108" s="44">
        <v>5455</v>
      </c>
      <c r="AQ108" s="44">
        <v>5390</v>
      </c>
      <c r="AR108" s="44">
        <v>3860</v>
      </c>
      <c r="AS108" s="44">
        <v>2775</v>
      </c>
      <c r="AT108" s="44">
        <v>2250</v>
      </c>
      <c r="AU108" s="44">
        <v>1300</v>
      </c>
      <c r="AV108" s="44">
        <v>640</v>
      </c>
      <c r="AW108" s="44">
        <v>1080</v>
      </c>
      <c r="AX108" s="44">
        <v>1745</v>
      </c>
      <c r="AY108" s="44"/>
      <c r="AZ108" s="44">
        <v>-220</v>
      </c>
      <c r="BA108" s="44">
        <v>-65</v>
      </c>
      <c r="BB108" s="44"/>
      <c r="BC108" s="44">
        <v>310</v>
      </c>
      <c r="BD108" s="44">
        <v>165</v>
      </c>
      <c r="BE108" s="44">
        <v>375</v>
      </c>
      <c r="BF108" s="44">
        <v>-265</v>
      </c>
      <c r="BG108" s="44">
        <v>375</v>
      </c>
      <c r="BH108" s="44"/>
      <c r="BI108" s="44">
        <v>375</v>
      </c>
      <c r="BJ108" s="44"/>
      <c r="BK108" s="44">
        <v>-75</v>
      </c>
      <c r="BL108" s="44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/>
      <c r="FR108" s="2"/>
      <c r="FS108" s="2"/>
      <c r="FT108" s="2"/>
      <c r="FU108" s="2"/>
      <c r="FV108" s="2"/>
      <c r="FW108" s="2"/>
      <c r="FX108" s="2"/>
      <c r="FY108" s="2"/>
      <c r="FZ108" s="2"/>
      <c r="GA108" s="2"/>
      <c r="GB108" s="2"/>
      <c r="GC108" s="2"/>
      <c r="GD108" s="2"/>
    </row>
    <row r="109" spans="1:186" x14ac:dyDescent="0.25">
      <c r="A109" s="47" t="s">
        <v>172</v>
      </c>
      <c r="B109" s="48"/>
      <c r="C109" s="48"/>
      <c r="D109" s="48"/>
      <c r="E109" s="48"/>
      <c r="F109" s="48"/>
      <c r="G109" s="48"/>
      <c r="H109" s="48"/>
      <c r="I109" s="48"/>
      <c r="J109" s="48"/>
      <c r="K109" s="49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44"/>
      <c r="BB109" s="44"/>
      <c r="BC109" s="44"/>
      <c r="BD109" s="44"/>
      <c r="BE109" s="44"/>
      <c r="BF109" s="44"/>
      <c r="BG109" s="44"/>
      <c r="BH109" s="44"/>
      <c r="BI109" s="44"/>
      <c r="BJ109" s="44"/>
      <c r="BK109" s="44"/>
      <c r="BL109" s="44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  <c r="ET109" s="2"/>
      <c r="EU109" s="2"/>
      <c r="EV109" s="2"/>
      <c r="EW109" s="2"/>
      <c r="EX109" s="2"/>
      <c r="EY109" s="2"/>
      <c r="EZ109" s="2"/>
      <c r="FA109" s="2"/>
      <c r="FB109" s="2"/>
      <c r="FC109" s="2"/>
      <c r="FD109" s="2"/>
      <c r="FE109" s="2"/>
      <c r="FF109" s="2"/>
      <c r="FG109" s="2"/>
      <c r="FH109" s="2"/>
      <c r="FI109" s="2"/>
      <c r="FJ109" s="2"/>
      <c r="FK109" s="2"/>
      <c r="FL109" s="2"/>
      <c r="FM109" s="2"/>
      <c r="FN109" s="2"/>
      <c r="FO109" s="2"/>
      <c r="FP109" s="2"/>
      <c r="FQ109" s="2"/>
      <c r="FR109" s="2"/>
      <c r="FS109" s="2"/>
      <c r="FT109" s="2"/>
      <c r="FU109" s="2"/>
      <c r="FV109" s="2"/>
      <c r="FW109" s="2"/>
      <c r="FX109" s="2"/>
      <c r="FY109" s="2"/>
      <c r="FZ109" s="2"/>
      <c r="GA109" s="2"/>
      <c r="GB109" s="2"/>
      <c r="GC109" s="2"/>
      <c r="GD109" s="2"/>
    </row>
    <row r="110" spans="1:186" x14ac:dyDescent="0.25">
      <c r="A110" s="35">
        <v>10</v>
      </c>
      <c r="B110" s="36">
        <v>1392</v>
      </c>
      <c r="C110" s="37" t="s">
        <v>328</v>
      </c>
      <c r="D110" s="38">
        <v>42979</v>
      </c>
      <c r="E110" s="39">
        <v>26</v>
      </c>
      <c r="F110" s="40">
        <v>0.24435000000000001</v>
      </c>
      <c r="G110" s="41">
        <f>SUM(L110:BL110)</f>
        <v>2438210</v>
      </c>
      <c r="H110" s="41">
        <v>0</v>
      </c>
      <c r="I110" s="42">
        <f t="shared" ref="I110:I124" si="31">((G110+H110)/((F110*(A110*1000000))))</f>
        <v>0.99783507264170246</v>
      </c>
      <c r="J110" s="43">
        <f>IF(E110&gt;12,SUM(U110:AG110)/$D$170/12," ")</f>
        <v>0.16049742272154222</v>
      </c>
      <c r="K110" s="39">
        <f>IF(E110&lt;12," ",J110/$J$177*100)</f>
        <v>73.851474340779532</v>
      </c>
      <c r="L110" s="44"/>
      <c r="M110" s="44"/>
      <c r="N110" s="44"/>
      <c r="O110" s="44"/>
      <c r="P110" s="44"/>
      <c r="Q110" s="44"/>
      <c r="R110" s="44"/>
      <c r="S110" s="44"/>
      <c r="T110" s="44"/>
      <c r="U110" s="44">
        <v>10000</v>
      </c>
      <c r="V110" s="44">
        <v>92750</v>
      </c>
      <c r="W110" s="44">
        <v>100000</v>
      </c>
      <c r="X110" s="44">
        <v>99750</v>
      </c>
      <c r="Y110" s="44">
        <v>112390</v>
      </c>
      <c r="Z110" s="44">
        <v>124750</v>
      </c>
      <c r="AA110" s="44">
        <v>104250</v>
      </c>
      <c r="AB110" s="44">
        <v>106140</v>
      </c>
      <c r="AC110" s="44">
        <v>97250</v>
      </c>
      <c r="AD110" s="44">
        <v>87630</v>
      </c>
      <c r="AE110" s="44">
        <v>98250</v>
      </c>
      <c r="AF110" s="44">
        <v>83750</v>
      </c>
      <c r="AG110" s="44">
        <v>89960</v>
      </c>
      <c r="AH110" s="44">
        <v>93530</v>
      </c>
      <c r="AI110" s="44">
        <v>98250</v>
      </c>
      <c r="AJ110" s="44">
        <v>78500</v>
      </c>
      <c r="AK110" s="44">
        <v>91250</v>
      </c>
      <c r="AL110" s="44">
        <v>103500</v>
      </c>
      <c r="AM110" s="44">
        <v>103410</v>
      </c>
      <c r="AN110" s="44">
        <v>84750</v>
      </c>
      <c r="AO110" s="44">
        <v>71750</v>
      </c>
      <c r="AP110" s="44">
        <v>79930</v>
      </c>
      <c r="AQ110" s="44">
        <v>87080</v>
      </c>
      <c r="AR110" s="44">
        <v>62750</v>
      </c>
      <c r="AS110" s="44">
        <v>70870</v>
      </c>
      <c r="AT110" s="44">
        <v>55750</v>
      </c>
      <c r="AU110" s="44">
        <v>49250</v>
      </c>
      <c r="AV110" s="44">
        <v>31250</v>
      </c>
      <c r="AW110" s="44">
        <v>19000</v>
      </c>
      <c r="AX110" s="44">
        <v>19500</v>
      </c>
      <c r="AY110" s="44">
        <v>9750</v>
      </c>
      <c r="AZ110" s="44">
        <v>5610</v>
      </c>
      <c r="BA110" s="44">
        <v>5470</v>
      </c>
      <c r="BB110" s="44">
        <v>3600</v>
      </c>
      <c r="BC110" s="44">
        <v>1500</v>
      </c>
      <c r="BD110" s="44">
        <v>840</v>
      </c>
      <c r="BE110" s="44">
        <v>1000</v>
      </c>
      <c r="BF110" s="44">
        <v>750</v>
      </c>
      <c r="BG110" s="44">
        <v>1250</v>
      </c>
      <c r="BH110" s="44">
        <v>250</v>
      </c>
      <c r="BI110" s="44">
        <v>750</v>
      </c>
      <c r="BJ110" s="44"/>
      <c r="BK110" s="44">
        <v>250</v>
      </c>
      <c r="BL110" s="44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  <c r="EN110" s="2"/>
      <c r="EO110" s="2"/>
      <c r="EP110" s="2"/>
      <c r="EQ110" s="2"/>
      <c r="ER110" s="2"/>
      <c r="ES110" s="2"/>
      <c r="ET110" s="2"/>
      <c r="EU110" s="2"/>
      <c r="EV110" s="2"/>
      <c r="EW110" s="2"/>
      <c r="EX110" s="2"/>
      <c r="EY110" s="2"/>
      <c r="EZ110" s="2"/>
      <c r="FA110" s="2"/>
      <c r="FB110" s="2"/>
      <c r="FC110" s="2"/>
      <c r="FD110" s="2"/>
      <c r="FE110" s="2"/>
      <c r="FF110" s="2"/>
      <c r="FG110" s="2"/>
      <c r="FH110" s="2"/>
      <c r="FI110" s="2"/>
      <c r="FJ110" s="2"/>
      <c r="FK110" s="2"/>
      <c r="FL110" s="2"/>
      <c r="FM110" s="2"/>
      <c r="FN110" s="2"/>
      <c r="FO110" s="2"/>
      <c r="FP110" s="2"/>
      <c r="FQ110" s="2"/>
      <c r="FR110" s="2"/>
      <c r="FS110" s="2"/>
      <c r="FT110" s="2"/>
      <c r="FU110" s="2"/>
      <c r="FV110" s="2"/>
      <c r="FW110" s="2"/>
      <c r="FX110" s="2"/>
      <c r="FY110" s="2"/>
      <c r="FZ110" s="2"/>
      <c r="GA110" s="2"/>
      <c r="GB110" s="2"/>
      <c r="GC110" s="2"/>
      <c r="GD110" s="2"/>
    </row>
    <row r="111" spans="1:186" x14ac:dyDescent="0.25">
      <c r="A111" s="35">
        <v>10</v>
      </c>
      <c r="B111" s="36">
        <v>1431</v>
      </c>
      <c r="C111" s="37" t="s">
        <v>288</v>
      </c>
      <c r="D111" s="38">
        <v>42923</v>
      </c>
      <c r="E111" s="39">
        <v>37</v>
      </c>
      <c r="F111" s="40">
        <v>0.64697499999999997</v>
      </c>
      <c r="G111" s="41">
        <f>SUM(L111:BL111)</f>
        <v>6438580</v>
      </c>
      <c r="H111" s="41">
        <v>0</v>
      </c>
      <c r="I111" s="42">
        <f t="shared" si="31"/>
        <v>0.9951821940569574</v>
      </c>
      <c r="J111" s="43">
        <f>IF(E111&gt;12,SUM(M111:Y111)/$D$170/12," ")</f>
        <v>0.28840650250812544</v>
      </c>
      <c r="K111" s="39">
        <f>IF(E111&lt;12," ",J111/$J$177*100)</f>
        <v>132.70770993404855</v>
      </c>
      <c r="L111" s="44"/>
      <c r="M111" s="44">
        <v>7000</v>
      </c>
      <c r="N111" s="44">
        <v>124600</v>
      </c>
      <c r="O111" s="44">
        <v>166390</v>
      </c>
      <c r="P111" s="44">
        <v>190680</v>
      </c>
      <c r="Q111" s="44">
        <v>202650</v>
      </c>
      <c r="R111" s="44">
        <v>191800</v>
      </c>
      <c r="S111" s="44">
        <v>188650</v>
      </c>
      <c r="T111" s="44">
        <v>204400</v>
      </c>
      <c r="U111" s="44">
        <v>215600</v>
      </c>
      <c r="V111" s="44">
        <v>172950</v>
      </c>
      <c r="W111" s="44">
        <v>176400</v>
      </c>
      <c r="X111" s="44">
        <v>166220</v>
      </c>
      <c r="Y111" s="44">
        <v>161350</v>
      </c>
      <c r="Z111" s="44">
        <v>163100</v>
      </c>
      <c r="AA111" s="44">
        <v>151900</v>
      </c>
      <c r="AB111" s="44">
        <v>154350</v>
      </c>
      <c r="AC111" s="44">
        <v>138570</v>
      </c>
      <c r="AD111" s="44">
        <v>132500</v>
      </c>
      <c r="AE111" s="44">
        <v>144900</v>
      </c>
      <c r="AF111" s="44">
        <v>149100</v>
      </c>
      <c r="AG111" s="44">
        <v>134710</v>
      </c>
      <c r="AH111" s="44">
        <v>148830</v>
      </c>
      <c r="AI111" s="44">
        <v>160650</v>
      </c>
      <c r="AJ111" s="44">
        <v>149100</v>
      </c>
      <c r="AK111" s="44">
        <v>162750</v>
      </c>
      <c r="AL111" s="44">
        <v>169130</v>
      </c>
      <c r="AM111" s="44">
        <v>160300</v>
      </c>
      <c r="AN111" s="44">
        <v>145590</v>
      </c>
      <c r="AO111" s="44">
        <v>134400</v>
      </c>
      <c r="AP111" s="44">
        <v>154260</v>
      </c>
      <c r="AQ111" s="44">
        <v>167600</v>
      </c>
      <c r="AR111" s="44">
        <v>148400</v>
      </c>
      <c r="AS111" s="44">
        <v>152250</v>
      </c>
      <c r="AT111" s="44">
        <v>173600</v>
      </c>
      <c r="AU111" s="44">
        <v>194950</v>
      </c>
      <c r="AV111" s="44">
        <v>203700</v>
      </c>
      <c r="AW111" s="44">
        <v>208600</v>
      </c>
      <c r="AX111" s="44">
        <v>197750</v>
      </c>
      <c r="AY111" s="44">
        <v>99050</v>
      </c>
      <c r="AZ111" s="44">
        <v>69000</v>
      </c>
      <c r="BA111" s="44">
        <v>31540</v>
      </c>
      <c r="BB111" s="44">
        <v>22990</v>
      </c>
      <c r="BC111" s="44">
        <v>13850</v>
      </c>
      <c r="BD111" s="44">
        <v>8930</v>
      </c>
      <c r="BE111" s="44">
        <v>8130</v>
      </c>
      <c r="BF111" s="44">
        <v>6160</v>
      </c>
      <c r="BG111" s="44">
        <v>2150</v>
      </c>
      <c r="BH111" s="44">
        <v>2340</v>
      </c>
      <c r="BI111" s="44">
        <v>2610</v>
      </c>
      <c r="BJ111" s="44">
        <v>1630</v>
      </c>
      <c r="BK111" s="44">
        <v>280</v>
      </c>
      <c r="BL111" s="44">
        <v>240</v>
      </c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  <c r="EU111" s="2"/>
      <c r="EV111" s="2"/>
      <c r="EW111" s="2"/>
      <c r="EX111" s="2"/>
      <c r="EY111" s="2"/>
      <c r="EZ111" s="2"/>
      <c r="FA111" s="2"/>
      <c r="FB111" s="2"/>
      <c r="FC111" s="2"/>
      <c r="FD111" s="2"/>
      <c r="FE111" s="2"/>
      <c r="FF111" s="2"/>
      <c r="FG111" s="2"/>
      <c r="FH111" s="2"/>
      <c r="FI111" s="2"/>
      <c r="FJ111" s="2"/>
      <c r="FK111" s="2"/>
      <c r="FL111" s="2"/>
      <c r="FM111" s="2"/>
      <c r="FN111" s="2"/>
      <c r="FO111" s="2"/>
      <c r="FP111" s="2"/>
      <c r="FQ111" s="2"/>
      <c r="FR111" s="2"/>
      <c r="FS111" s="2"/>
      <c r="FT111" s="2"/>
      <c r="FU111" s="2"/>
      <c r="FV111" s="2"/>
      <c r="FW111" s="2"/>
      <c r="FX111" s="2"/>
      <c r="FY111" s="2"/>
      <c r="FZ111" s="2"/>
      <c r="GA111" s="2"/>
      <c r="GB111" s="2"/>
      <c r="GC111" s="2"/>
      <c r="GD111" s="2"/>
    </row>
    <row r="112" spans="1:186" x14ac:dyDescent="0.25">
      <c r="A112" s="35">
        <v>10</v>
      </c>
      <c r="B112" s="36">
        <v>1393</v>
      </c>
      <c r="C112" s="37" t="s">
        <v>329</v>
      </c>
      <c r="D112" s="38">
        <v>43105</v>
      </c>
      <c r="E112" s="39">
        <v>22</v>
      </c>
      <c r="F112" s="40">
        <v>0.24479999999999999</v>
      </c>
      <c r="G112" s="41">
        <f t="shared" ref="G112:G124" si="32">SUM(L112:BL112)</f>
        <v>2387790</v>
      </c>
      <c r="H112" s="41">
        <v>0</v>
      </c>
      <c r="I112" s="42">
        <f t="shared" si="31"/>
        <v>0.97540441176470594</v>
      </c>
      <c r="J112" s="43">
        <f>IF(E112&gt;12,SUM(AM112:AY112)/$D$170/12," ")</f>
        <v>0.20018192553819639</v>
      </c>
      <c r="K112" s="39">
        <f>IF(E112&lt;12," ",J112/$J$177*100)</f>
        <v>92.111948507866316</v>
      </c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>
        <v>8000</v>
      </c>
      <c r="AN112" s="44">
        <v>105250</v>
      </c>
      <c r="AO112" s="44">
        <v>122750</v>
      </c>
      <c r="AP112" s="44">
        <v>132700</v>
      </c>
      <c r="AQ112" s="44">
        <v>128220</v>
      </c>
      <c r="AR112" s="44">
        <v>108250</v>
      </c>
      <c r="AS112" s="44">
        <v>98880</v>
      </c>
      <c r="AT112" s="44">
        <v>118750</v>
      </c>
      <c r="AU112" s="44">
        <v>140000</v>
      </c>
      <c r="AV112" s="44">
        <v>127250</v>
      </c>
      <c r="AW112" s="44">
        <v>119000</v>
      </c>
      <c r="AX112" s="44">
        <v>143480</v>
      </c>
      <c r="AY112" s="44">
        <v>152750</v>
      </c>
      <c r="AZ112" s="44">
        <v>162500</v>
      </c>
      <c r="BA112" s="44">
        <v>123610</v>
      </c>
      <c r="BB112" s="44">
        <v>117750</v>
      </c>
      <c r="BC112" s="44">
        <v>105740</v>
      </c>
      <c r="BD112" s="44">
        <v>99000</v>
      </c>
      <c r="BE112" s="44">
        <v>74060</v>
      </c>
      <c r="BF112" s="44">
        <v>62570</v>
      </c>
      <c r="BG112" s="44">
        <v>47170</v>
      </c>
      <c r="BH112" s="44">
        <v>30250</v>
      </c>
      <c r="BI112" s="44">
        <v>27740</v>
      </c>
      <c r="BJ112" s="44">
        <v>13050</v>
      </c>
      <c r="BK112" s="44">
        <v>10320</v>
      </c>
      <c r="BL112" s="44">
        <v>8750</v>
      </c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/>
      <c r="FR112" s="2"/>
      <c r="FS112" s="2"/>
      <c r="FT112" s="2"/>
      <c r="FU112" s="2"/>
      <c r="FV112" s="2"/>
      <c r="FW112" s="2"/>
      <c r="FX112" s="2"/>
      <c r="FY112" s="2"/>
      <c r="FZ112" s="2"/>
      <c r="GA112" s="2"/>
      <c r="GB112" s="2"/>
      <c r="GC112" s="2"/>
      <c r="GD112" s="2"/>
    </row>
    <row r="113" spans="1:186" x14ac:dyDescent="0.25">
      <c r="A113" s="35">
        <v>10</v>
      </c>
      <c r="B113" s="36">
        <v>1377</v>
      </c>
      <c r="C113" s="37" t="s">
        <v>176</v>
      </c>
      <c r="D113" s="38">
        <v>42832</v>
      </c>
      <c r="E113" s="39">
        <v>17</v>
      </c>
      <c r="F113" s="40">
        <v>0.24277499999999999</v>
      </c>
      <c r="G113" s="41">
        <f>SUM(L113:BL113)</f>
        <v>522160</v>
      </c>
      <c r="H113" s="41">
        <v>1884250</v>
      </c>
      <c r="I113" s="42">
        <f t="shared" si="31"/>
        <v>0.991209968077438</v>
      </c>
      <c r="J113" s="43">
        <v>0.25057982115974869</v>
      </c>
      <c r="K113" s="39">
        <f>IF(E113&lt;12," ",J113/$J$177*100)</f>
        <v>115.30209593959071</v>
      </c>
      <c r="L113" s="44">
        <v>19750</v>
      </c>
      <c r="M113" s="44">
        <v>149000</v>
      </c>
      <c r="N113" s="44">
        <v>97750</v>
      </c>
      <c r="O113" s="44">
        <v>57750</v>
      </c>
      <c r="P113" s="44">
        <v>46820</v>
      </c>
      <c r="Q113" s="44">
        <v>42190</v>
      </c>
      <c r="R113" s="44">
        <v>26750</v>
      </c>
      <c r="S113" s="44">
        <v>18500</v>
      </c>
      <c r="T113" s="44">
        <v>17750</v>
      </c>
      <c r="U113" s="44">
        <v>12750</v>
      </c>
      <c r="V113" s="44">
        <v>10000</v>
      </c>
      <c r="W113" s="44">
        <v>7400</v>
      </c>
      <c r="X113" s="44">
        <v>5750</v>
      </c>
      <c r="Y113" s="44">
        <v>2500</v>
      </c>
      <c r="Z113" s="44">
        <v>2750</v>
      </c>
      <c r="AA113" s="44">
        <v>1320</v>
      </c>
      <c r="AB113" s="44">
        <v>1500</v>
      </c>
      <c r="AC113" s="44">
        <v>250</v>
      </c>
      <c r="AD113" s="44">
        <v>650</v>
      </c>
      <c r="AE113" s="44">
        <v>170</v>
      </c>
      <c r="AF113" s="44"/>
      <c r="AG113" s="44"/>
      <c r="AH113" s="44">
        <v>250</v>
      </c>
      <c r="AI113" s="44"/>
      <c r="AJ113" s="44"/>
      <c r="AK113" s="44"/>
      <c r="AL113" s="44"/>
      <c r="AM113" s="44">
        <v>250</v>
      </c>
      <c r="AN113" s="44"/>
      <c r="AO113" s="44"/>
      <c r="AP113" s="44"/>
      <c r="AQ113" s="44"/>
      <c r="AR113" s="44">
        <v>110</v>
      </c>
      <c r="AS113" s="44"/>
      <c r="AT113" s="44"/>
      <c r="AU113" s="44">
        <v>250</v>
      </c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  <c r="ET113" s="2"/>
      <c r="EU113" s="2"/>
      <c r="EV113" s="2"/>
      <c r="EW113" s="2"/>
      <c r="EX113" s="2"/>
      <c r="EY113" s="2"/>
      <c r="EZ113" s="2"/>
      <c r="FA113" s="2"/>
      <c r="FB113" s="2"/>
      <c r="FC113" s="2"/>
      <c r="FD113" s="2"/>
      <c r="FE113" s="2"/>
      <c r="FF113" s="2"/>
      <c r="FG113" s="2"/>
      <c r="FH113" s="2"/>
      <c r="FI113" s="2"/>
      <c r="FJ113" s="2"/>
      <c r="FK113" s="2"/>
      <c r="FL113" s="2"/>
      <c r="FM113" s="2"/>
      <c r="FN113" s="2"/>
      <c r="FO113" s="2"/>
      <c r="FP113" s="2"/>
      <c r="FQ113" s="2"/>
      <c r="FR113" s="2"/>
      <c r="FS113" s="2"/>
      <c r="FT113" s="2"/>
      <c r="FU113" s="2"/>
      <c r="FV113" s="2"/>
      <c r="FW113" s="2"/>
      <c r="FX113" s="2"/>
      <c r="FY113" s="2"/>
      <c r="FZ113" s="2"/>
      <c r="GA113" s="2"/>
      <c r="GB113" s="2"/>
      <c r="GC113" s="2"/>
      <c r="GD113" s="2"/>
    </row>
    <row r="114" spans="1:186" x14ac:dyDescent="0.25">
      <c r="A114" s="35">
        <v>10</v>
      </c>
      <c r="B114" s="36">
        <v>1455</v>
      </c>
      <c r="C114" s="46" t="s">
        <v>330</v>
      </c>
      <c r="D114" s="38">
        <v>43259</v>
      </c>
      <c r="E114" s="39">
        <f>(+$K$4-D114+1)/7</f>
        <v>3.2857142857142856</v>
      </c>
      <c r="F114" s="40">
        <v>0.24990000000000001</v>
      </c>
      <c r="G114" s="41">
        <f>SUM(L114:BL114)</f>
        <v>427700</v>
      </c>
      <c r="H114" s="41">
        <v>0</v>
      </c>
      <c r="I114" s="42">
        <f t="shared" si="31"/>
        <v>0.1711484593837535</v>
      </c>
      <c r="J114" s="43"/>
      <c r="K114" s="39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  <c r="BA114" s="44"/>
      <c r="BB114" s="44"/>
      <c r="BC114" s="44"/>
      <c r="BD114" s="44"/>
      <c r="BE114" s="44"/>
      <c r="BF114" s="44"/>
      <c r="BG114" s="44"/>
      <c r="BH114" s="44"/>
      <c r="BI114" s="44">
        <v>11900</v>
      </c>
      <c r="BJ114" s="44">
        <v>125650</v>
      </c>
      <c r="BK114" s="44">
        <v>143150</v>
      </c>
      <c r="BL114" s="44">
        <v>147000</v>
      </c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  <c r="EU114" s="2"/>
      <c r="EV114" s="2"/>
      <c r="EW114" s="2"/>
      <c r="EX114" s="2"/>
      <c r="EY114" s="2"/>
      <c r="EZ114" s="2"/>
      <c r="FA114" s="2"/>
      <c r="FB114" s="2"/>
      <c r="FC114" s="2"/>
      <c r="FD114" s="2"/>
      <c r="FE114" s="2"/>
      <c r="FF114" s="2"/>
      <c r="FG114" s="2"/>
      <c r="FH114" s="2"/>
      <c r="FI114" s="2"/>
      <c r="FJ114" s="2"/>
      <c r="FK114" s="2"/>
      <c r="FL114" s="2"/>
      <c r="FM114" s="2"/>
      <c r="FN114" s="2"/>
      <c r="FO114" s="2"/>
      <c r="FP114" s="2"/>
      <c r="FQ114" s="2"/>
      <c r="FR114" s="2"/>
      <c r="FS114" s="2"/>
      <c r="FT114" s="2"/>
      <c r="FU114" s="2"/>
      <c r="FV114" s="2"/>
      <c r="FW114" s="2"/>
      <c r="FX114" s="2"/>
      <c r="FY114" s="2"/>
      <c r="FZ114" s="2"/>
      <c r="GA114" s="2"/>
      <c r="GB114" s="2"/>
      <c r="GC114" s="2"/>
      <c r="GD114" s="2"/>
    </row>
    <row r="115" spans="1:186" x14ac:dyDescent="0.25">
      <c r="A115" s="35">
        <v>10</v>
      </c>
      <c r="B115" s="36">
        <v>1424</v>
      </c>
      <c r="C115" s="46" t="s">
        <v>331</v>
      </c>
      <c r="D115" s="38">
        <v>43133</v>
      </c>
      <c r="E115" s="39">
        <f>(+$K$4-D115+1)/7</f>
        <v>21.285714285714285</v>
      </c>
      <c r="F115" s="40">
        <v>0.24990000000000001</v>
      </c>
      <c r="G115" s="41">
        <f t="shared" si="32"/>
        <v>2083340</v>
      </c>
      <c r="H115" s="41">
        <v>0</v>
      </c>
      <c r="I115" s="42">
        <f t="shared" si="31"/>
        <v>0.83366946778711482</v>
      </c>
      <c r="J115" s="43">
        <f>IF(E115&gt;12,SUM(AQ115:BC115)/$D$170/12," ")</f>
        <v>0.17642920596417877</v>
      </c>
      <c r="K115" s="39">
        <f t="shared" ref="K115:K122" si="33">IF(E115&lt;12," ",J115/$J$177*100)</f>
        <v>81.18234396718951</v>
      </c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>
        <v>9100</v>
      </c>
      <c r="AR115" s="44">
        <v>89950</v>
      </c>
      <c r="AS115" s="44">
        <v>106050</v>
      </c>
      <c r="AT115" s="44">
        <v>107100</v>
      </c>
      <c r="AU115" s="44">
        <v>117250</v>
      </c>
      <c r="AV115" s="44">
        <v>105350</v>
      </c>
      <c r="AW115" s="44">
        <v>106050</v>
      </c>
      <c r="AX115" s="44">
        <v>114450</v>
      </c>
      <c r="AY115" s="44">
        <v>136070</v>
      </c>
      <c r="AZ115" s="44">
        <v>137180</v>
      </c>
      <c r="BA115" s="44">
        <v>103600</v>
      </c>
      <c r="BB115" s="44">
        <v>104570</v>
      </c>
      <c r="BC115" s="44">
        <v>89950</v>
      </c>
      <c r="BD115" s="44">
        <v>108120</v>
      </c>
      <c r="BE115" s="44">
        <v>88540</v>
      </c>
      <c r="BF115" s="44">
        <v>87260</v>
      </c>
      <c r="BG115" s="44">
        <v>97330</v>
      </c>
      <c r="BH115" s="44">
        <v>79100</v>
      </c>
      <c r="BI115" s="44">
        <v>86450</v>
      </c>
      <c r="BJ115" s="44">
        <v>70240</v>
      </c>
      <c r="BK115" s="44">
        <v>72430</v>
      </c>
      <c r="BL115" s="44">
        <v>67200</v>
      </c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  <c r="EO115" s="2"/>
      <c r="EP115" s="2"/>
      <c r="EQ115" s="2"/>
      <c r="ER115" s="2"/>
      <c r="ES115" s="2"/>
      <c r="ET115" s="2"/>
      <c r="EU115" s="2"/>
      <c r="EV115" s="2"/>
      <c r="EW115" s="2"/>
      <c r="EX115" s="2"/>
      <c r="EY115" s="2"/>
      <c r="EZ115" s="2"/>
      <c r="FA115" s="2"/>
      <c r="FB115" s="2"/>
      <c r="FC115" s="2"/>
      <c r="FD115" s="2"/>
      <c r="FE115" s="2"/>
      <c r="FF115" s="2"/>
      <c r="FG115" s="2"/>
      <c r="FH115" s="2"/>
      <c r="FI115" s="2"/>
      <c r="FJ115" s="2"/>
      <c r="FK115" s="2"/>
      <c r="FL115" s="2"/>
      <c r="FM115" s="2"/>
      <c r="FN115" s="2"/>
      <c r="FO115" s="2"/>
      <c r="FP115" s="2"/>
      <c r="FQ115" s="2"/>
      <c r="FR115" s="2"/>
      <c r="FS115" s="2"/>
      <c r="FT115" s="2"/>
      <c r="FU115" s="2"/>
      <c r="FV115" s="2"/>
      <c r="FW115" s="2"/>
      <c r="FX115" s="2"/>
      <c r="FY115" s="2"/>
      <c r="FZ115" s="2"/>
      <c r="GA115" s="2"/>
      <c r="GB115" s="2"/>
      <c r="GC115" s="2"/>
      <c r="GD115" s="2"/>
    </row>
    <row r="116" spans="1:186" x14ac:dyDescent="0.25">
      <c r="A116" s="35">
        <v>10</v>
      </c>
      <c r="B116" s="36">
        <v>1360</v>
      </c>
      <c r="C116" s="37" t="s">
        <v>179</v>
      </c>
      <c r="D116" s="38">
        <v>42706</v>
      </c>
      <c r="E116" s="39">
        <v>21</v>
      </c>
      <c r="F116" s="40">
        <v>0.24479999999999999</v>
      </c>
      <c r="G116" s="41">
        <f t="shared" si="32"/>
        <v>4330</v>
      </c>
      <c r="H116" s="41">
        <v>2434830</v>
      </c>
      <c r="I116" s="42">
        <f t="shared" si="31"/>
        <v>0.99638888888888888</v>
      </c>
      <c r="J116" s="43">
        <v>0.21760448749660885</v>
      </c>
      <c r="K116" s="39">
        <f t="shared" si="33"/>
        <v>100.12878681968576</v>
      </c>
      <c r="L116" s="44">
        <v>250</v>
      </c>
      <c r="M116" s="44">
        <v>1370</v>
      </c>
      <c r="N116" s="44">
        <v>500</v>
      </c>
      <c r="O116" s="44">
        <v>250</v>
      </c>
      <c r="P116" s="44">
        <v>250</v>
      </c>
      <c r="Q116" s="44">
        <v>250</v>
      </c>
      <c r="R116" s="44">
        <v>250</v>
      </c>
      <c r="S116" s="44">
        <v>750</v>
      </c>
      <c r="T116" s="44">
        <v>210</v>
      </c>
      <c r="U116" s="44"/>
      <c r="V116" s="44">
        <v>250</v>
      </c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4"/>
      <c r="BE116" s="44"/>
      <c r="BF116" s="44"/>
      <c r="BG116" s="44"/>
      <c r="BH116" s="44"/>
      <c r="BI116" s="44"/>
      <c r="BJ116" s="44"/>
      <c r="BK116" s="44"/>
      <c r="BL116" s="44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</row>
    <row r="117" spans="1:186" x14ac:dyDescent="0.25">
      <c r="A117" s="35">
        <v>10</v>
      </c>
      <c r="B117" s="36">
        <v>1357</v>
      </c>
      <c r="C117" s="37" t="s">
        <v>155</v>
      </c>
      <c r="D117" s="38">
        <v>42615</v>
      </c>
      <c r="E117" s="39">
        <v>29</v>
      </c>
      <c r="F117" s="40">
        <v>0.24329999999999999</v>
      </c>
      <c r="G117" s="41">
        <f t="shared" si="32"/>
        <v>1610</v>
      </c>
      <c r="H117" s="41">
        <v>2427760</v>
      </c>
      <c r="I117" s="42">
        <f t="shared" si="31"/>
        <v>0.99850801479654749</v>
      </c>
      <c r="J117" s="43">
        <v>0.13750272622334286</v>
      </c>
      <c r="K117" s="39">
        <f t="shared" si="33"/>
        <v>63.270667436751616</v>
      </c>
      <c r="L117" s="44"/>
      <c r="M117" s="44"/>
      <c r="N117" s="44">
        <v>500</v>
      </c>
      <c r="O117" s="44">
        <v>1000</v>
      </c>
      <c r="P117" s="44"/>
      <c r="Q117" s="44"/>
      <c r="R117" s="44"/>
      <c r="S117" s="44">
        <v>-140</v>
      </c>
      <c r="T117" s="44"/>
      <c r="U117" s="44"/>
      <c r="V117" s="44"/>
      <c r="W117" s="44"/>
      <c r="X117" s="44"/>
      <c r="Y117" s="44">
        <v>250</v>
      </c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44"/>
      <c r="BK117" s="44"/>
      <c r="BL117" s="44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  <c r="ET117" s="2"/>
      <c r="EU117" s="2"/>
      <c r="EV117" s="2"/>
      <c r="EW117" s="2"/>
      <c r="EX117" s="2"/>
      <c r="EY117" s="2"/>
      <c r="EZ117" s="2"/>
      <c r="FA117" s="2"/>
      <c r="FB117" s="2"/>
      <c r="FC117" s="2"/>
      <c r="FD117" s="2"/>
      <c r="FE117" s="2"/>
      <c r="FF117" s="2"/>
      <c r="FG117" s="2"/>
      <c r="FH117" s="2"/>
      <c r="FI117" s="2"/>
      <c r="FJ117" s="2"/>
      <c r="FK117" s="2"/>
      <c r="FL117" s="2"/>
      <c r="FM117" s="2"/>
      <c r="FN117" s="2"/>
      <c r="FO117" s="2"/>
      <c r="FP117" s="2"/>
      <c r="FQ117" s="2"/>
      <c r="FR117" s="2"/>
      <c r="FS117" s="2"/>
      <c r="FT117" s="2"/>
      <c r="FU117" s="2"/>
      <c r="FV117" s="2"/>
      <c r="FW117" s="2"/>
      <c r="FX117" s="2"/>
      <c r="FY117" s="2"/>
      <c r="FZ117" s="2"/>
      <c r="GA117" s="2"/>
      <c r="GB117" s="2"/>
      <c r="GC117" s="2"/>
      <c r="GD117" s="2"/>
    </row>
    <row r="118" spans="1:186" x14ac:dyDescent="0.25">
      <c r="A118" s="35">
        <v>10</v>
      </c>
      <c r="B118" s="36">
        <v>1427</v>
      </c>
      <c r="C118" s="46" t="s">
        <v>158</v>
      </c>
      <c r="D118" s="38">
        <v>43196</v>
      </c>
      <c r="E118" s="39">
        <f>(+$K$4-D118+1)/7</f>
        <v>12.285714285714286</v>
      </c>
      <c r="F118" s="40">
        <v>0.24926999999999999</v>
      </c>
      <c r="G118" s="41">
        <f t="shared" ref="G118" si="34">SUM(L118:BL118)</f>
        <v>1851610</v>
      </c>
      <c r="H118" s="41">
        <v>0</v>
      </c>
      <c r="I118" s="42">
        <f t="shared" si="31"/>
        <v>0.74281301400088262</v>
      </c>
      <c r="J118" s="43">
        <f>IF(E118&gt;12,SUM(AZ118:BL118)/$D$170/12," ")</f>
        <v>0.24623914165190516</v>
      </c>
      <c r="K118" s="39">
        <f t="shared" si="33"/>
        <v>113.30477052551709</v>
      </c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  <c r="AN118" s="44"/>
      <c r="AO118" s="44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4">
        <v>24150</v>
      </c>
      <c r="BA118" s="44">
        <v>169750</v>
      </c>
      <c r="BB118" s="44">
        <v>173600</v>
      </c>
      <c r="BC118" s="44">
        <v>177830</v>
      </c>
      <c r="BD118" s="44">
        <v>194250</v>
      </c>
      <c r="BE118" s="44">
        <v>135800</v>
      </c>
      <c r="BF118" s="44">
        <v>157920</v>
      </c>
      <c r="BG118" s="44">
        <v>149460</v>
      </c>
      <c r="BH118" s="44">
        <v>144550</v>
      </c>
      <c r="BI118" s="44">
        <v>168350</v>
      </c>
      <c r="BJ118" s="44">
        <v>125300</v>
      </c>
      <c r="BK118" s="44">
        <v>112000</v>
      </c>
      <c r="BL118" s="44">
        <v>118650</v>
      </c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  <c r="ET118" s="2"/>
      <c r="EU118" s="2"/>
      <c r="EV118" s="2"/>
      <c r="EW118" s="2"/>
      <c r="EX118" s="2"/>
      <c r="EY118" s="2"/>
      <c r="EZ118" s="2"/>
      <c r="FA118" s="2"/>
      <c r="FB118" s="2"/>
      <c r="FC118" s="2"/>
      <c r="FD118" s="2"/>
      <c r="FE118" s="2"/>
      <c r="FF118" s="2"/>
      <c r="FG118" s="2"/>
      <c r="FH118" s="2"/>
      <c r="FI118" s="2"/>
      <c r="FJ118" s="2"/>
      <c r="FK118" s="2"/>
      <c r="FL118" s="2"/>
      <c r="FM118" s="2"/>
      <c r="FN118" s="2"/>
      <c r="FO118" s="2"/>
      <c r="FP118" s="2"/>
      <c r="FQ118" s="2"/>
      <c r="FR118" s="2"/>
      <c r="FS118" s="2"/>
      <c r="FT118" s="2"/>
      <c r="FU118" s="2"/>
      <c r="FV118" s="2"/>
      <c r="FW118" s="2"/>
      <c r="FX118" s="2"/>
      <c r="FY118" s="2"/>
      <c r="FZ118" s="2"/>
      <c r="GA118" s="2"/>
      <c r="GB118" s="2"/>
      <c r="GC118" s="2"/>
      <c r="GD118" s="2"/>
    </row>
    <row r="119" spans="1:186" x14ac:dyDescent="0.25">
      <c r="A119" s="35">
        <v>10</v>
      </c>
      <c r="B119" s="36">
        <v>1358</v>
      </c>
      <c r="C119" s="37" t="s">
        <v>182</v>
      </c>
      <c r="D119" s="38">
        <v>42797</v>
      </c>
      <c r="E119" s="39">
        <v>17</v>
      </c>
      <c r="F119" s="40">
        <v>0.24160000000000001</v>
      </c>
      <c r="G119" s="41">
        <f t="shared" si="32"/>
        <v>96820</v>
      </c>
      <c r="H119" s="41">
        <v>2307290</v>
      </c>
      <c r="I119" s="42">
        <f t="shared" si="31"/>
        <v>0.99507864238410593</v>
      </c>
      <c r="J119" s="43">
        <v>0.25414784907627574</v>
      </c>
      <c r="K119" s="39">
        <f t="shared" si="33"/>
        <v>116.94389253455381</v>
      </c>
      <c r="L119" s="44">
        <v>3750</v>
      </c>
      <c r="M119" s="44">
        <v>25500</v>
      </c>
      <c r="N119" s="44">
        <v>18150</v>
      </c>
      <c r="O119" s="44">
        <v>12270</v>
      </c>
      <c r="P119" s="44">
        <v>11000</v>
      </c>
      <c r="Q119" s="44">
        <v>7950</v>
      </c>
      <c r="R119" s="44">
        <v>4250</v>
      </c>
      <c r="S119" s="44">
        <v>3000</v>
      </c>
      <c r="T119" s="44">
        <v>3040</v>
      </c>
      <c r="U119" s="44">
        <v>2250</v>
      </c>
      <c r="V119" s="44">
        <v>1250</v>
      </c>
      <c r="W119" s="44">
        <v>1470</v>
      </c>
      <c r="X119" s="44">
        <v>250</v>
      </c>
      <c r="Y119" s="44">
        <v>1190</v>
      </c>
      <c r="Z119" s="44">
        <v>750</v>
      </c>
      <c r="AA119" s="44"/>
      <c r="AB119" s="44"/>
      <c r="AC119" s="44">
        <v>250</v>
      </c>
      <c r="AD119" s="44"/>
      <c r="AE119" s="44">
        <v>250</v>
      </c>
      <c r="AF119" s="44"/>
      <c r="AG119" s="44">
        <v>250</v>
      </c>
      <c r="AH119" s="44"/>
      <c r="AI119" s="44"/>
      <c r="AJ119" s="44"/>
      <c r="AK119" s="44"/>
      <c r="AL119" s="44"/>
      <c r="AM119" s="44"/>
      <c r="AN119" s="44"/>
      <c r="AO119" s="44"/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  <c r="BG119" s="44"/>
      <c r="BH119" s="44"/>
      <c r="BI119" s="44"/>
      <c r="BJ119" s="44"/>
      <c r="BK119" s="44"/>
      <c r="BL119" s="44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  <c r="EK119" s="2"/>
      <c r="EL119" s="2"/>
      <c r="EM119" s="2"/>
      <c r="EN119" s="2"/>
      <c r="EO119" s="2"/>
      <c r="EP119" s="2"/>
      <c r="EQ119" s="2"/>
      <c r="ER119" s="2"/>
      <c r="ES119" s="2"/>
      <c r="ET119" s="2"/>
      <c r="EU119" s="2"/>
      <c r="EV119" s="2"/>
      <c r="EW119" s="2"/>
      <c r="EX119" s="2"/>
      <c r="EY119" s="2"/>
      <c r="EZ119" s="2"/>
      <c r="FA119" s="2"/>
      <c r="FB119" s="2"/>
      <c r="FC119" s="2"/>
      <c r="FD119" s="2"/>
      <c r="FE119" s="2"/>
      <c r="FF119" s="2"/>
      <c r="FG119" s="2"/>
      <c r="FH119" s="2"/>
      <c r="FI119" s="2"/>
      <c r="FJ119" s="2"/>
      <c r="FK119" s="2"/>
      <c r="FL119" s="2"/>
      <c r="FM119" s="2"/>
      <c r="FN119" s="2"/>
      <c r="FO119" s="2"/>
      <c r="FP119" s="2"/>
      <c r="FQ119" s="2"/>
      <c r="FR119" s="2"/>
      <c r="FS119" s="2"/>
      <c r="FT119" s="2"/>
      <c r="FU119" s="2"/>
      <c r="FV119" s="2"/>
      <c r="FW119" s="2"/>
      <c r="FX119" s="2"/>
      <c r="FY119" s="2"/>
      <c r="FZ119" s="2"/>
      <c r="GA119" s="2"/>
      <c r="GB119" s="2"/>
      <c r="GC119" s="2"/>
      <c r="GD119" s="2"/>
    </row>
    <row r="120" spans="1:186" x14ac:dyDescent="0.25">
      <c r="A120" s="35">
        <v>10</v>
      </c>
      <c r="B120" s="36">
        <v>1382</v>
      </c>
      <c r="C120" s="37" t="s">
        <v>332</v>
      </c>
      <c r="D120" s="38">
        <v>42923</v>
      </c>
      <c r="E120" s="39">
        <v>19</v>
      </c>
      <c r="F120" s="40">
        <v>0.23995</v>
      </c>
      <c r="G120" s="41">
        <f t="shared" si="32"/>
        <v>2393900</v>
      </c>
      <c r="H120" s="41">
        <v>0</v>
      </c>
      <c r="I120" s="42">
        <f t="shared" si="31"/>
        <v>0.99766618045426125</v>
      </c>
      <c r="J120" s="43">
        <f>IF(E120&gt;12,SUM(M120:Y120)/$D$170/12," ")</f>
        <v>0.22137731463011134</v>
      </c>
      <c r="K120" s="39">
        <f t="shared" si="33"/>
        <v>101.86481996911189</v>
      </c>
      <c r="L120" s="44"/>
      <c r="M120" s="44">
        <v>5750</v>
      </c>
      <c r="N120" s="44">
        <v>125750</v>
      </c>
      <c r="O120" s="44">
        <v>143340</v>
      </c>
      <c r="P120" s="44">
        <v>152160</v>
      </c>
      <c r="Q120" s="44">
        <v>152500</v>
      </c>
      <c r="R120" s="44">
        <v>151750</v>
      </c>
      <c r="S120" s="44">
        <v>142750</v>
      </c>
      <c r="T120" s="44">
        <v>152000</v>
      </c>
      <c r="U120" s="44">
        <v>160300</v>
      </c>
      <c r="V120" s="44">
        <v>124130</v>
      </c>
      <c r="W120" s="44">
        <v>119750</v>
      </c>
      <c r="X120" s="44">
        <v>119750</v>
      </c>
      <c r="Y120" s="44">
        <v>114730</v>
      </c>
      <c r="Z120" s="44">
        <v>129000</v>
      </c>
      <c r="AA120" s="44">
        <v>110250</v>
      </c>
      <c r="AB120" s="44">
        <v>125500</v>
      </c>
      <c r="AC120" s="44">
        <v>111000</v>
      </c>
      <c r="AD120" s="44">
        <v>70000</v>
      </c>
      <c r="AE120" s="44">
        <v>54500</v>
      </c>
      <c r="AF120" s="44">
        <v>36250</v>
      </c>
      <c r="AG120" s="44">
        <v>23500</v>
      </c>
      <c r="AH120" s="44">
        <v>15000</v>
      </c>
      <c r="AI120" s="44">
        <v>8950</v>
      </c>
      <c r="AJ120" s="44">
        <v>10000</v>
      </c>
      <c r="AK120" s="44">
        <v>7250</v>
      </c>
      <c r="AL120" s="44">
        <v>8000</v>
      </c>
      <c r="AM120" s="44">
        <v>5500</v>
      </c>
      <c r="AN120" s="44">
        <v>1750</v>
      </c>
      <c r="AO120" s="44">
        <v>3500</v>
      </c>
      <c r="AP120" s="44">
        <v>3150</v>
      </c>
      <c r="AQ120" s="44">
        <v>1390</v>
      </c>
      <c r="AR120" s="44">
        <v>1500</v>
      </c>
      <c r="AS120" s="44">
        <v>750</v>
      </c>
      <c r="AT120" s="44">
        <v>1250</v>
      </c>
      <c r="AU120" s="44">
        <v>500</v>
      </c>
      <c r="AV120" s="44">
        <v>500</v>
      </c>
      <c r="AW120" s="44"/>
      <c r="AX120" s="44"/>
      <c r="AY120" s="44">
        <v>250</v>
      </c>
      <c r="AZ120" s="44"/>
      <c r="BA120" s="44"/>
      <c r="BB120" s="44"/>
      <c r="BC120" s="44"/>
      <c r="BD120" s="44"/>
      <c r="BE120" s="44"/>
      <c r="BF120" s="44"/>
      <c r="BG120" s="44"/>
      <c r="BH120" s="44"/>
      <c r="BI120" s="44"/>
      <c r="BJ120" s="44"/>
      <c r="BK120" s="44"/>
      <c r="BL120" s="44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</row>
    <row r="121" spans="1:186" x14ac:dyDescent="0.25">
      <c r="A121" s="35">
        <v>10</v>
      </c>
      <c r="B121" s="36">
        <v>1391</v>
      </c>
      <c r="C121" s="37" t="s">
        <v>184</v>
      </c>
      <c r="D121" s="38">
        <v>42769</v>
      </c>
      <c r="E121" s="39">
        <v>26</v>
      </c>
      <c r="F121" s="40">
        <v>0.24479999999999999</v>
      </c>
      <c r="G121" s="41">
        <f t="shared" si="32"/>
        <v>283470</v>
      </c>
      <c r="H121" s="41">
        <v>2138550</v>
      </c>
      <c r="I121" s="42">
        <f t="shared" si="31"/>
        <v>0.98938725490196078</v>
      </c>
      <c r="J121" s="43">
        <v>0.19409380336083493</v>
      </c>
      <c r="K121" s="39">
        <f t="shared" si="33"/>
        <v>89.310552752465242</v>
      </c>
      <c r="L121" s="44">
        <v>8750</v>
      </c>
      <c r="M121" s="44">
        <v>63710</v>
      </c>
      <c r="N121" s="44">
        <v>40220</v>
      </c>
      <c r="O121" s="44">
        <v>30550</v>
      </c>
      <c r="P121" s="44">
        <v>24290</v>
      </c>
      <c r="Q121" s="44">
        <v>23500</v>
      </c>
      <c r="R121" s="44">
        <v>19750</v>
      </c>
      <c r="S121" s="44">
        <v>13250</v>
      </c>
      <c r="T121" s="44">
        <v>12730</v>
      </c>
      <c r="U121" s="44">
        <v>11250</v>
      </c>
      <c r="V121" s="44">
        <v>9500</v>
      </c>
      <c r="W121" s="44">
        <v>5980</v>
      </c>
      <c r="X121" s="44">
        <v>6500</v>
      </c>
      <c r="Y121" s="44">
        <v>4270</v>
      </c>
      <c r="Z121" s="44">
        <v>3450</v>
      </c>
      <c r="AA121" s="44">
        <v>1330</v>
      </c>
      <c r="AB121" s="44">
        <v>900</v>
      </c>
      <c r="AC121" s="44">
        <v>900</v>
      </c>
      <c r="AD121" s="44">
        <v>1000</v>
      </c>
      <c r="AE121" s="44">
        <v>500</v>
      </c>
      <c r="AF121" s="44">
        <v>250</v>
      </c>
      <c r="AG121" s="44"/>
      <c r="AH121" s="44">
        <v>500</v>
      </c>
      <c r="AI121" s="44">
        <v>250</v>
      </c>
      <c r="AJ121" s="44">
        <v>250</v>
      </c>
      <c r="AK121" s="44">
        <v>20</v>
      </c>
      <c r="AL121" s="44">
        <v>-100</v>
      </c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>
        <v>-30</v>
      </c>
      <c r="BA121" s="44"/>
      <c r="BB121" s="44"/>
      <c r="BC121" s="44"/>
      <c r="BD121" s="44"/>
      <c r="BE121" s="44"/>
      <c r="BF121" s="44"/>
      <c r="BG121" s="44"/>
      <c r="BH121" s="44"/>
      <c r="BI121" s="44"/>
      <c r="BJ121" s="44"/>
      <c r="BK121" s="44"/>
      <c r="BL121" s="44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  <c r="EN121" s="2"/>
      <c r="EO121" s="2"/>
      <c r="EP121" s="2"/>
      <c r="EQ121" s="2"/>
      <c r="ER121" s="2"/>
      <c r="ES121" s="2"/>
      <c r="ET121" s="2"/>
      <c r="EU121" s="2"/>
      <c r="EV121" s="2"/>
      <c r="EW121" s="2"/>
      <c r="EX121" s="2"/>
      <c r="EY121" s="2"/>
      <c r="EZ121" s="2"/>
      <c r="FA121" s="2"/>
      <c r="FB121" s="2"/>
      <c r="FC121" s="2"/>
      <c r="FD121" s="2"/>
      <c r="FE121" s="2"/>
      <c r="FF121" s="2"/>
      <c r="FG121" s="2"/>
      <c r="FH121" s="2"/>
      <c r="FI121" s="2"/>
      <c r="FJ121" s="2"/>
      <c r="FK121" s="2"/>
      <c r="FL121" s="2"/>
      <c r="FM121" s="2"/>
      <c r="FN121" s="2"/>
      <c r="FO121" s="2"/>
      <c r="FP121" s="2"/>
      <c r="FQ121" s="2"/>
      <c r="FR121" s="2"/>
      <c r="FS121" s="2"/>
      <c r="FT121" s="2"/>
      <c r="FU121" s="2"/>
      <c r="FV121" s="2"/>
      <c r="FW121" s="2"/>
      <c r="FX121" s="2"/>
      <c r="FY121" s="2"/>
      <c r="FZ121" s="2"/>
      <c r="GA121" s="2"/>
      <c r="GB121" s="2"/>
      <c r="GC121" s="2"/>
      <c r="GD121" s="2"/>
    </row>
    <row r="122" spans="1:186" x14ac:dyDescent="0.25">
      <c r="A122" s="35">
        <v>10</v>
      </c>
      <c r="B122" s="36">
        <v>1376</v>
      </c>
      <c r="C122" s="37" t="s">
        <v>186</v>
      </c>
      <c r="D122" s="38">
        <v>42888</v>
      </c>
      <c r="E122" s="39">
        <v>23</v>
      </c>
      <c r="F122" s="40">
        <v>0.24479999999999999</v>
      </c>
      <c r="G122" s="41">
        <f t="shared" si="32"/>
        <v>1790110</v>
      </c>
      <c r="H122" s="41">
        <v>639020</v>
      </c>
      <c r="I122" s="42">
        <f t="shared" si="31"/>
        <v>0.99229166666666668</v>
      </c>
      <c r="J122" s="43">
        <f>IF(E122&gt;12,(+H122+SUM(L122:T122))/$D$170/12," ")</f>
        <v>0.21375718792056983</v>
      </c>
      <c r="K122" s="39">
        <f t="shared" si="33"/>
        <v>98.358485832273061</v>
      </c>
      <c r="L122" s="44">
        <v>34500</v>
      </c>
      <c r="M122" s="44">
        <v>188420</v>
      </c>
      <c r="N122" s="44">
        <v>122250</v>
      </c>
      <c r="O122" s="44">
        <v>99250</v>
      </c>
      <c r="P122" s="44">
        <v>107170</v>
      </c>
      <c r="Q122" s="44">
        <v>114000</v>
      </c>
      <c r="R122" s="44">
        <v>109750</v>
      </c>
      <c r="S122" s="44">
        <v>98500</v>
      </c>
      <c r="T122" s="44">
        <v>94500</v>
      </c>
      <c r="U122" s="44">
        <v>103250</v>
      </c>
      <c r="V122" s="44">
        <v>83350</v>
      </c>
      <c r="W122" s="44">
        <v>78000</v>
      </c>
      <c r="X122" s="44">
        <v>76160</v>
      </c>
      <c r="Y122" s="44">
        <v>72500</v>
      </c>
      <c r="Z122" s="44">
        <v>75480</v>
      </c>
      <c r="AA122" s="44">
        <v>65000</v>
      </c>
      <c r="AB122" s="44">
        <v>55480</v>
      </c>
      <c r="AC122" s="44">
        <v>44850</v>
      </c>
      <c r="AD122" s="44">
        <v>36250</v>
      </c>
      <c r="AE122" s="44">
        <v>28250</v>
      </c>
      <c r="AF122" s="44">
        <v>22990</v>
      </c>
      <c r="AG122" s="44">
        <v>13500</v>
      </c>
      <c r="AH122" s="44">
        <v>19500</v>
      </c>
      <c r="AI122" s="44">
        <v>11210</v>
      </c>
      <c r="AJ122" s="44">
        <v>8500</v>
      </c>
      <c r="AK122" s="44">
        <v>7000</v>
      </c>
      <c r="AL122" s="44">
        <v>4360</v>
      </c>
      <c r="AM122" s="44">
        <v>4530</v>
      </c>
      <c r="AN122" s="44">
        <v>3500</v>
      </c>
      <c r="AO122" s="44">
        <v>2750</v>
      </c>
      <c r="AP122" s="44">
        <v>1750</v>
      </c>
      <c r="AQ122" s="44">
        <v>1250</v>
      </c>
      <c r="AR122" s="44">
        <v>750</v>
      </c>
      <c r="AS122" s="44">
        <v>670</v>
      </c>
      <c r="AT122" s="44">
        <v>440</v>
      </c>
      <c r="AU122" s="44">
        <v>250</v>
      </c>
      <c r="AV122" s="44">
        <v>250</v>
      </c>
      <c r="AW122" s="44"/>
      <c r="AX122" s="44"/>
      <c r="AY122" s="44"/>
      <c r="AZ122" s="44"/>
      <c r="BA122" s="44"/>
      <c r="BB122" s="44"/>
      <c r="BC122" s="44"/>
      <c r="BD122" s="44"/>
      <c r="BE122" s="44"/>
      <c r="BF122" s="44"/>
      <c r="BG122" s="44"/>
      <c r="BH122" s="44"/>
      <c r="BI122" s="44"/>
      <c r="BJ122" s="44"/>
      <c r="BK122" s="44"/>
      <c r="BL122" s="44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  <c r="EK122" s="2"/>
      <c r="EL122" s="2"/>
      <c r="EM122" s="2"/>
      <c r="EN122" s="2"/>
      <c r="EO122" s="2"/>
      <c r="EP122" s="2"/>
      <c r="EQ122" s="2"/>
      <c r="ER122" s="2"/>
      <c r="ES122" s="2"/>
      <c r="ET122" s="2"/>
      <c r="EU122" s="2"/>
      <c r="EV122" s="2"/>
      <c r="EW122" s="2"/>
      <c r="EX122" s="2"/>
      <c r="EY122" s="2"/>
      <c r="EZ122" s="2"/>
      <c r="FA122" s="2"/>
      <c r="FB122" s="2"/>
      <c r="FC122" s="2"/>
      <c r="FD122" s="2"/>
      <c r="FE122" s="2"/>
      <c r="FF122" s="2"/>
      <c r="FG122" s="2"/>
      <c r="FH122" s="2"/>
      <c r="FI122" s="2"/>
      <c r="FJ122" s="2"/>
      <c r="FK122" s="2"/>
      <c r="FL122" s="2"/>
      <c r="FM122" s="2"/>
      <c r="FN122" s="2"/>
      <c r="FO122" s="2"/>
      <c r="FP122" s="2"/>
      <c r="FQ122" s="2"/>
      <c r="FR122" s="2"/>
      <c r="FS122" s="2"/>
      <c r="FT122" s="2"/>
      <c r="FU122" s="2"/>
      <c r="FV122" s="2"/>
      <c r="FW122" s="2"/>
      <c r="FX122" s="2"/>
      <c r="FY122" s="2"/>
      <c r="FZ122" s="2"/>
      <c r="GA122" s="2"/>
      <c r="GB122" s="2"/>
      <c r="GC122" s="2"/>
      <c r="GD122" s="2"/>
    </row>
    <row r="123" spans="1:186" x14ac:dyDescent="0.25">
      <c r="A123" s="35">
        <v>10</v>
      </c>
      <c r="B123" s="36">
        <v>1456</v>
      </c>
      <c r="C123" s="46" t="s">
        <v>333</v>
      </c>
      <c r="D123" s="38">
        <v>43224</v>
      </c>
      <c r="E123" s="39">
        <f>(+$K$4-D123+1)/7</f>
        <v>8.2857142857142865</v>
      </c>
      <c r="F123" s="40">
        <v>0.24990000000000001</v>
      </c>
      <c r="G123" s="41">
        <f t="shared" si="32"/>
        <v>1730290</v>
      </c>
      <c r="H123" s="41">
        <v>0</v>
      </c>
      <c r="I123" s="42">
        <f t="shared" si="31"/>
        <v>0.69239295718287319</v>
      </c>
      <c r="J123" s="43"/>
      <c r="K123" s="39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4"/>
      <c r="BA123" s="44"/>
      <c r="BB123" s="44"/>
      <c r="BC123" s="44"/>
      <c r="BD123" s="44">
        <v>19600</v>
      </c>
      <c r="BE123" s="44">
        <v>193550</v>
      </c>
      <c r="BF123" s="44">
        <v>196040</v>
      </c>
      <c r="BG123" s="44">
        <v>231440</v>
      </c>
      <c r="BH123" s="44">
        <v>239750</v>
      </c>
      <c r="BI123" s="44">
        <v>251650</v>
      </c>
      <c r="BJ123" s="44">
        <v>197160</v>
      </c>
      <c r="BK123" s="44">
        <v>204400</v>
      </c>
      <c r="BL123" s="44">
        <v>196700</v>
      </c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  <c r="EN123" s="2"/>
      <c r="EO123" s="2"/>
      <c r="EP123" s="2"/>
      <c r="EQ123" s="2"/>
      <c r="ER123" s="2"/>
      <c r="ES123" s="2"/>
      <c r="ET123" s="2"/>
      <c r="EU123" s="2"/>
      <c r="EV123" s="2"/>
      <c r="EW123" s="2"/>
      <c r="EX123" s="2"/>
      <c r="EY123" s="2"/>
      <c r="EZ123" s="2"/>
      <c r="FA123" s="2"/>
      <c r="FB123" s="2"/>
      <c r="FC123" s="2"/>
      <c r="FD123" s="2"/>
      <c r="FE123" s="2"/>
      <c r="FF123" s="2"/>
      <c r="FG123" s="2"/>
      <c r="FH123" s="2"/>
      <c r="FI123" s="2"/>
      <c r="FJ123" s="2"/>
      <c r="FK123" s="2"/>
      <c r="FL123" s="2"/>
      <c r="FM123" s="2"/>
      <c r="FN123" s="2"/>
      <c r="FO123" s="2"/>
      <c r="FP123" s="2"/>
      <c r="FQ123" s="2"/>
      <c r="FR123" s="2"/>
      <c r="FS123" s="2"/>
      <c r="FT123" s="2"/>
      <c r="FU123" s="2"/>
      <c r="FV123" s="2"/>
      <c r="FW123" s="2"/>
      <c r="FX123" s="2"/>
      <c r="FY123" s="2"/>
      <c r="FZ123" s="2"/>
      <c r="GA123" s="2"/>
      <c r="GB123" s="2"/>
      <c r="GC123" s="2"/>
      <c r="GD123" s="2"/>
    </row>
    <row r="124" spans="1:186" x14ac:dyDescent="0.25">
      <c r="A124" s="35">
        <v>10</v>
      </c>
      <c r="B124" s="36">
        <v>1425</v>
      </c>
      <c r="C124" s="37" t="s">
        <v>334</v>
      </c>
      <c r="D124" s="38">
        <v>43028</v>
      </c>
      <c r="E124" s="39">
        <v>18</v>
      </c>
      <c r="F124" s="40">
        <v>0.24990000000000001</v>
      </c>
      <c r="G124" s="41">
        <f t="shared" si="32"/>
        <v>2493120</v>
      </c>
      <c r="H124" s="41">
        <v>0</v>
      </c>
      <c r="I124" s="42">
        <f t="shared" si="31"/>
        <v>0.99764705882352944</v>
      </c>
      <c r="J124" s="43">
        <f>IF(E124&gt;12,SUM(AB124:AN124)/$D$170/12," ")</f>
        <v>0.26440243844054706</v>
      </c>
      <c r="K124" s="39">
        <f>IF(E124&lt;12," ",J124/$J$177*100)</f>
        <v>121.6624514401671</v>
      </c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>
        <v>5600</v>
      </c>
      <c r="AC124" s="44">
        <v>84350</v>
      </c>
      <c r="AD124" s="44">
        <v>135050</v>
      </c>
      <c r="AE124" s="44">
        <v>150500</v>
      </c>
      <c r="AF124" s="44">
        <v>159950</v>
      </c>
      <c r="AG124" s="44">
        <v>171480</v>
      </c>
      <c r="AH124" s="44">
        <v>192820</v>
      </c>
      <c r="AI124" s="44">
        <v>181510</v>
      </c>
      <c r="AJ124" s="44">
        <v>176400</v>
      </c>
      <c r="AK124" s="44">
        <v>187950</v>
      </c>
      <c r="AL124" s="44">
        <v>222600</v>
      </c>
      <c r="AM124" s="44">
        <v>191180</v>
      </c>
      <c r="AN124" s="44">
        <v>128800</v>
      </c>
      <c r="AO124" s="44">
        <v>111870</v>
      </c>
      <c r="AP124" s="44">
        <v>90040</v>
      </c>
      <c r="AQ124" s="44">
        <v>78960</v>
      </c>
      <c r="AR124" s="44">
        <v>48150</v>
      </c>
      <c r="AS124" s="44">
        <v>43850</v>
      </c>
      <c r="AT124" s="44">
        <v>32900</v>
      </c>
      <c r="AU124" s="44">
        <v>22860</v>
      </c>
      <c r="AV124" s="44">
        <v>23450</v>
      </c>
      <c r="AW124" s="44">
        <v>12600</v>
      </c>
      <c r="AX124" s="44">
        <v>12600</v>
      </c>
      <c r="AY124" s="44">
        <v>12250</v>
      </c>
      <c r="AZ124" s="44">
        <v>3500</v>
      </c>
      <c r="BA124" s="44">
        <v>2450</v>
      </c>
      <c r="BB124" s="44">
        <v>3500</v>
      </c>
      <c r="BC124" s="44">
        <v>1750</v>
      </c>
      <c r="BD124" s="44">
        <v>1750</v>
      </c>
      <c r="BE124" s="44">
        <v>1750</v>
      </c>
      <c r="BF124" s="44"/>
      <c r="BG124" s="44"/>
      <c r="BH124" s="44"/>
      <c r="BI124" s="44">
        <v>350</v>
      </c>
      <c r="BJ124" s="44">
        <v>350</v>
      </c>
      <c r="BK124" s="44"/>
      <c r="BL124" s="44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  <c r="EG124" s="2"/>
      <c r="EH124" s="2"/>
      <c r="EI124" s="2"/>
      <c r="EJ124" s="2"/>
      <c r="EK124" s="2"/>
      <c r="EL124" s="2"/>
      <c r="EM124" s="2"/>
      <c r="EN124" s="2"/>
      <c r="EO124" s="2"/>
      <c r="EP124" s="2"/>
      <c r="EQ124" s="2"/>
      <c r="ER124" s="2"/>
      <c r="ES124" s="2"/>
      <c r="ET124" s="2"/>
      <c r="EU124" s="2"/>
      <c r="EV124" s="2"/>
      <c r="EW124" s="2"/>
      <c r="EX124" s="2"/>
      <c r="EY124" s="2"/>
      <c r="EZ124" s="2"/>
      <c r="FA124" s="2"/>
      <c r="FB124" s="2"/>
      <c r="FC124" s="2"/>
      <c r="FD124" s="2"/>
      <c r="FE124" s="2"/>
      <c r="FF124" s="2"/>
      <c r="FG124" s="2"/>
      <c r="FH124" s="2"/>
      <c r="FI124" s="2"/>
      <c r="FJ124" s="2"/>
      <c r="FK124" s="2"/>
      <c r="FL124" s="2"/>
      <c r="FM124" s="2"/>
      <c r="FN124" s="2"/>
      <c r="FO124" s="2"/>
      <c r="FP124" s="2"/>
      <c r="FQ124" s="2"/>
      <c r="FR124" s="2"/>
      <c r="FS124" s="2"/>
      <c r="FT124" s="2"/>
      <c r="FU124" s="2"/>
      <c r="FV124" s="2"/>
      <c r="FW124" s="2"/>
      <c r="FX124" s="2"/>
      <c r="FY124" s="2"/>
      <c r="FZ124" s="2"/>
      <c r="GA124" s="2"/>
      <c r="GB124" s="2"/>
      <c r="GC124" s="2"/>
      <c r="GD124" s="2"/>
    </row>
    <row r="125" spans="1:186" x14ac:dyDescent="0.25">
      <c r="A125" s="47" t="s">
        <v>189</v>
      </c>
      <c r="B125" s="48"/>
      <c r="C125" s="48"/>
      <c r="D125" s="48"/>
      <c r="E125" s="48"/>
      <c r="F125" s="48"/>
      <c r="G125" s="48"/>
      <c r="H125" s="48"/>
      <c r="I125" s="48"/>
      <c r="J125" s="48"/>
      <c r="K125" s="49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  <c r="BK125" s="44"/>
      <c r="BL125" s="44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  <c r="EK125" s="2"/>
      <c r="EL125" s="2"/>
      <c r="EM125" s="2"/>
      <c r="EN125" s="2"/>
      <c r="EO125" s="2"/>
      <c r="EP125" s="2"/>
      <c r="EQ125" s="2"/>
      <c r="ER125" s="2"/>
      <c r="ES125" s="2"/>
      <c r="ET125" s="2"/>
      <c r="EU125" s="2"/>
      <c r="EV125" s="2"/>
      <c r="EW125" s="2"/>
      <c r="EX125" s="2"/>
      <c r="EY125" s="2"/>
      <c r="EZ125" s="2"/>
      <c r="FA125" s="2"/>
      <c r="FB125" s="2"/>
      <c r="FC125" s="2"/>
      <c r="FD125" s="2"/>
      <c r="FE125" s="2"/>
      <c r="FF125" s="2"/>
      <c r="FG125" s="2"/>
      <c r="FH125" s="2"/>
      <c r="FI125" s="2"/>
      <c r="FJ125" s="2"/>
      <c r="FK125" s="2"/>
      <c r="FL125" s="2"/>
      <c r="FM125" s="2"/>
      <c r="FN125" s="2"/>
      <c r="FO125" s="2"/>
      <c r="FP125" s="2"/>
      <c r="FQ125" s="2"/>
      <c r="FR125" s="2"/>
      <c r="FS125" s="2"/>
      <c r="FT125" s="2"/>
      <c r="FU125" s="2"/>
      <c r="FV125" s="2"/>
      <c r="FW125" s="2"/>
      <c r="FX125" s="2"/>
      <c r="FY125" s="2"/>
      <c r="FZ125" s="2"/>
      <c r="GA125" s="2"/>
      <c r="GB125" s="2"/>
      <c r="GC125" s="2"/>
      <c r="GD125" s="2"/>
    </row>
    <row r="126" spans="1:186" x14ac:dyDescent="0.25">
      <c r="A126" s="35">
        <v>20</v>
      </c>
      <c r="B126" s="36">
        <v>1459</v>
      </c>
      <c r="C126" s="46" t="s">
        <v>335</v>
      </c>
      <c r="D126" s="38">
        <v>43259</v>
      </c>
      <c r="E126" s="39">
        <f>(+$K$4-D126+1)/7</f>
        <v>3.2857142857142856</v>
      </c>
      <c r="F126" s="40">
        <v>0.181975</v>
      </c>
      <c r="G126" s="41">
        <f t="shared" ref="G126:G131" si="35">SUM(L126:BL126)</f>
        <v>444500</v>
      </c>
      <c r="H126" s="41">
        <v>0</v>
      </c>
      <c r="I126" s="42">
        <f t="shared" ref="I126:I131" si="36">((G126+H126)/((F126*(A126*1000000))))</f>
        <v>0.12213216101112791</v>
      </c>
      <c r="J126" s="43"/>
      <c r="K126" s="39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4"/>
      <c r="BH126" s="44"/>
      <c r="BI126" s="44">
        <v>8000</v>
      </c>
      <c r="BJ126" s="44">
        <v>105500</v>
      </c>
      <c r="BK126" s="44">
        <v>162000</v>
      </c>
      <c r="BL126" s="44">
        <v>169000</v>
      </c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  <c r="EG126" s="2"/>
      <c r="EH126" s="2"/>
      <c r="EI126" s="2"/>
      <c r="EJ126" s="2"/>
      <c r="EK126" s="2"/>
      <c r="EL126" s="2"/>
      <c r="EM126" s="2"/>
      <c r="EN126" s="2"/>
      <c r="EO126" s="2"/>
      <c r="EP126" s="2"/>
      <c r="EQ126" s="2"/>
      <c r="ER126" s="2"/>
      <c r="ES126" s="2"/>
      <c r="ET126" s="2"/>
      <c r="EU126" s="2"/>
      <c r="EV126" s="2"/>
      <c r="EW126" s="2"/>
      <c r="EX126" s="2"/>
      <c r="EY126" s="2"/>
      <c r="EZ126" s="2"/>
      <c r="FA126" s="2"/>
      <c r="FB126" s="2"/>
      <c r="FC126" s="2"/>
      <c r="FD126" s="2"/>
      <c r="FE126" s="2"/>
      <c r="FF126" s="2"/>
      <c r="FG126" s="2"/>
      <c r="FH126" s="2"/>
      <c r="FI126" s="2"/>
      <c r="FJ126" s="2"/>
      <c r="FK126" s="2"/>
      <c r="FL126" s="2"/>
      <c r="FM126" s="2"/>
      <c r="FN126" s="2"/>
      <c r="FO126" s="2"/>
      <c r="FP126" s="2"/>
      <c r="FQ126" s="2"/>
      <c r="FR126" s="2"/>
      <c r="FS126" s="2"/>
      <c r="FT126" s="2"/>
      <c r="FU126" s="2"/>
      <c r="FV126" s="2"/>
      <c r="FW126" s="2"/>
      <c r="FX126" s="2"/>
      <c r="FY126" s="2"/>
      <c r="FZ126" s="2"/>
      <c r="GA126" s="2"/>
      <c r="GB126" s="2"/>
      <c r="GC126" s="2"/>
      <c r="GD126" s="2"/>
    </row>
    <row r="127" spans="1:186" x14ac:dyDescent="0.25">
      <c r="A127" s="35">
        <v>20</v>
      </c>
      <c r="B127" s="36">
        <v>1418</v>
      </c>
      <c r="C127" s="37" t="s">
        <v>336</v>
      </c>
      <c r="D127" s="38">
        <v>43014</v>
      </c>
      <c r="E127" s="39">
        <v>25</v>
      </c>
      <c r="F127" s="40">
        <v>0.18360000000000001</v>
      </c>
      <c r="G127" s="41">
        <f t="shared" si="35"/>
        <v>3623420</v>
      </c>
      <c r="H127" s="41">
        <v>0</v>
      </c>
      <c r="I127" s="42">
        <f t="shared" si="36"/>
        <v>0.98677015250544653</v>
      </c>
      <c r="J127" s="43">
        <f>IF(E127&gt;12,SUM(Z127:AL127)/$D$170/12," ")</f>
        <v>0.27379527525546704</v>
      </c>
      <c r="K127" s="39">
        <f>IF(E127&lt;12," ",J127/$J$178*100)</f>
        <v>99.900042700205745</v>
      </c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>
        <v>10000</v>
      </c>
      <c r="AA127" s="44">
        <v>100480</v>
      </c>
      <c r="AB127" s="44">
        <v>153980</v>
      </c>
      <c r="AC127" s="44">
        <v>161500</v>
      </c>
      <c r="AD127" s="44">
        <v>177880</v>
      </c>
      <c r="AE127" s="44">
        <v>192500</v>
      </c>
      <c r="AF127" s="44">
        <v>163000</v>
      </c>
      <c r="AG127" s="44">
        <v>158600</v>
      </c>
      <c r="AH127" s="44">
        <v>176420</v>
      </c>
      <c r="AI127" s="44">
        <v>188500</v>
      </c>
      <c r="AJ127" s="44">
        <v>173500</v>
      </c>
      <c r="AK127" s="44">
        <v>180000</v>
      </c>
      <c r="AL127" s="44">
        <v>222460</v>
      </c>
      <c r="AM127" s="44">
        <v>184360</v>
      </c>
      <c r="AN127" s="44">
        <v>165500</v>
      </c>
      <c r="AO127" s="44">
        <v>147000</v>
      </c>
      <c r="AP127" s="44">
        <v>156760</v>
      </c>
      <c r="AQ127" s="44">
        <v>162300</v>
      </c>
      <c r="AR127" s="44">
        <v>110560</v>
      </c>
      <c r="AS127" s="44">
        <v>112500</v>
      </c>
      <c r="AT127" s="44">
        <v>92500</v>
      </c>
      <c r="AU127" s="44">
        <v>90460</v>
      </c>
      <c r="AV127" s="44">
        <v>73500</v>
      </c>
      <c r="AW127" s="44">
        <v>58320</v>
      </c>
      <c r="AX127" s="44">
        <v>52000</v>
      </c>
      <c r="AY127" s="44">
        <v>44740</v>
      </c>
      <c r="AZ127" s="44">
        <v>44620</v>
      </c>
      <c r="BA127" s="44">
        <v>14380</v>
      </c>
      <c r="BB127" s="44">
        <v>16980</v>
      </c>
      <c r="BC127" s="44">
        <v>10540</v>
      </c>
      <c r="BD127" s="44">
        <v>9140</v>
      </c>
      <c r="BE127" s="44">
        <v>6880</v>
      </c>
      <c r="BF127" s="44">
        <v>2760</v>
      </c>
      <c r="BG127" s="44">
        <v>4740</v>
      </c>
      <c r="BH127" s="44">
        <v>2000</v>
      </c>
      <c r="BI127" s="44">
        <v>1060</v>
      </c>
      <c r="BJ127" s="44">
        <v>500</v>
      </c>
      <c r="BK127" s="44"/>
      <c r="BL127" s="44">
        <v>500</v>
      </c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  <c r="EK127" s="2"/>
      <c r="EL127" s="2"/>
      <c r="EM127" s="2"/>
      <c r="EN127" s="2"/>
      <c r="EO127" s="2"/>
      <c r="EP127" s="2"/>
      <c r="EQ127" s="2"/>
      <c r="ER127" s="2"/>
      <c r="ES127" s="2"/>
      <c r="ET127" s="2"/>
      <c r="EU127" s="2"/>
      <c r="EV127" s="2"/>
      <c r="EW127" s="2"/>
      <c r="EX127" s="2"/>
      <c r="EY127" s="2"/>
      <c r="EZ127" s="2"/>
      <c r="FA127" s="2"/>
      <c r="FB127" s="2"/>
      <c r="FC127" s="2"/>
      <c r="FD127" s="2"/>
      <c r="FE127" s="2"/>
      <c r="FF127" s="2"/>
      <c r="FG127" s="2"/>
      <c r="FH127" s="2"/>
      <c r="FI127" s="2"/>
      <c r="FJ127" s="2"/>
      <c r="FK127" s="2"/>
      <c r="FL127" s="2"/>
      <c r="FM127" s="2"/>
      <c r="FN127" s="2"/>
      <c r="FO127" s="2"/>
      <c r="FP127" s="2"/>
      <c r="FQ127" s="2"/>
      <c r="FR127" s="2"/>
      <c r="FS127" s="2"/>
      <c r="FT127" s="2"/>
      <c r="FU127" s="2"/>
      <c r="FV127" s="2"/>
      <c r="FW127" s="2"/>
      <c r="FX127" s="2"/>
      <c r="FY127" s="2"/>
      <c r="FZ127" s="2"/>
      <c r="GA127" s="2"/>
      <c r="GB127" s="2"/>
      <c r="GC127" s="2"/>
      <c r="GD127" s="2"/>
    </row>
    <row r="128" spans="1:186" x14ac:dyDescent="0.25">
      <c r="A128" s="35">
        <v>20</v>
      </c>
      <c r="B128" s="36">
        <v>1367</v>
      </c>
      <c r="C128" s="37" t="s">
        <v>190</v>
      </c>
      <c r="D128" s="38">
        <v>42706</v>
      </c>
      <c r="E128" s="39">
        <v>44</v>
      </c>
      <c r="F128" s="40">
        <v>0.24479999999999999</v>
      </c>
      <c r="G128" s="41">
        <f t="shared" si="35"/>
        <v>147060</v>
      </c>
      <c r="H128" s="41">
        <v>4484820</v>
      </c>
      <c r="I128" s="53">
        <f t="shared" si="36"/>
        <v>0.94605392156862744</v>
      </c>
      <c r="J128" s="43">
        <v>0.30175169823766285</v>
      </c>
      <c r="K128" s="39">
        <f>IF(E128&lt;12," ",J128/$J$178*100)</f>
        <v>110.10053957532706</v>
      </c>
      <c r="L128" s="44">
        <v>6500</v>
      </c>
      <c r="M128" s="44">
        <v>32160</v>
      </c>
      <c r="N128" s="44">
        <v>24360</v>
      </c>
      <c r="O128" s="44">
        <v>19120</v>
      </c>
      <c r="P128" s="44">
        <v>20500</v>
      </c>
      <c r="Q128" s="44">
        <v>15080</v>
      </c>
      <c r="R128" s="44">
        <v>6780</v>
      </c>
      <c r="S128" s="44">
        <v>7600</v>
      </c>
      <c r="T128" s="44">
        <v>2140</v>
      </c>
      <c r="U128" s="44">
        <v>2360</v>
      </c>
      <c r="V128" s="44">
        <v>4500</v>
      </c>
      <c r="W128" s="44">
        <v>2260</v>
      </c>
      <c r="X128" s="44">
        <v>-40</v>
      </c>
      <c r="Y128" s="44">
        <v>1540</v>
      </c>
      <c r="Z128" s="44">
        <v>1000</v>
      </c>
      <c r="AA128" s="44"/>
      <c r="AB128" s="44"/>
      <c r="AC128" s="44">
        <v>1280</v>
      </c>
      <c r="AD128" s="44"/>
      <c r="AE128" s="44"/>
      <c r="AF128" s="44"/>
      <c r="AG128" s="44"/>
      <c r="AH128" s="44"/>
      <c r="AI128" s="44">
        <v>-60</v>
      </c>
      <c r="AJ128" s="44">
        <v>-20</v>
      </c>
      <c r="AK128" s="44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4"/>
      <c r="BA128" s="44"/>
      <c r="BB128" s="44"/>
      <c r="BC128" s="44"/>
      <c r="BD128" s="44"/>
      <c r="BE128" s="44"/>
      <c r="BF128" s="44"/>
      <c r="BG128" s="44"/>
      <c r="BH128" s="44"/>
      <c r="BI128" s="44"/>
      <c r="BJ128" s="44"/>
      <c r="BK128" s="44"/>
      <c r="BL128" s="44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2"/>
      <c r="FF128" s="2"/>
      <c r="FG128" s="2"/>
      <c r="FH128" s="2"/>
      <c r="FI128" s="2"/>
      <c r="FJ128" s="2"/>
      <c r="FK128" s="2"/>
      <c r="FL128" s="2"/>
      <c r="FM128" s="2"/>
      <c r="FN128" s="2"/>
      <c r="FO128" s="2"/>
      <c r="FP128" s="2"/>
      <c r="FQ128" s="2"/>
      <c r="FR128" s="2"/>
      <c r="FS128" s="2"/>
      <c r="FT128" s="2"/>
      <c r="FU128" s="2"/>
      <c r="FV128" s="2"/>
      <c r="FW128" s="2"/>
      <c r="FX128" s="2"/>
      <c r="FY128" s="2"/>
      <c r="FZ128" s="2"/>
      <c r="GA128" s="2"/>
      <c r="GB128" s="2"/>
      <c r="GC128" s="2"/>
      <c r="GD128" s="2"/>
    </row>
    <row r="129" spans="1:186" x14ac:dyDescent="0.25">
      <c r="A129" s="35">
        <v>20</v>
      </c>
      <c r="B129" s="36">
        <v>1445</v>
      </c>
      <c r="C129" s="46" t="s">
        <v>337</v>
      </c>
      <c r="D129" s="38">
        <v>43133</v>
      </c>
      <c r="E129" s="39">
        <f>(+$K$4-D129+1)/7</f>
        <v>21.285714285714285</v>
      </c>
      <c r="F129" s="40">
        <v>0.18360000000000001</v>
      </c>
      <c r="G129" s="41">
        <f t="shared" si="35"/>
        <v>3205940</v>
      </c>
      <c r="H129" s="41">
        <v>0</v>
      </c>
      <c r="I129" s="42">
        <f t="shared" si="36"/>
        <v>0.87307734204793019</v>
      </c>
      <c r="J129" s="43">
        <f>IF(E129&gt;12,SUM(AQ129:BC129)/$D$170/12," ")</f>
        <v>0.26111368218353198</v>
      </c>
      <c r="K129" s="39">
        <f>IF(E129&lt;12," ",J129/$J$178*100)</f>
        <v>95.27289313303055</v>
      </c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>
        <v>8500</v>
      </c>
      <c r="AR129" s="44">
        <v>70000</v>
      </c>
      <c r="AS129" s="44">
        <v>116680</v>
      </c>
      <c r="AT129" s="44">
        <v>142000</v>
      </c>
      <c r="AU129" s="44">
        <v>168500</v>
      </c>
      <c r="AV129" s="44">
        <v>171500</v>
      </c>
      <c r="AW129" s="44">
        <v>170500</v>
      </c>
      <c r="AX129" s="44">
        <v>193380</v>
      </c>
      <c r="AY129" s="44">
        <v>206320</v>
      </c>
      <c r="AZ129" s="44">
        <v>205500</v>
      </c>
      <c r="BA129" s="44">
        <v>166000</v>
      </c>
      <c r="BB129" s="44">
        <v>170000</v>
      </c>
      <c r="BC129" s="44">
        <v>174580</v>
      </c>
      <c r="BD129" s="44">
        <v>189160</v>
      </c>
      <c r="BE129" s="44">
        <v>175000</v>
      </c>
      <c r="BF129" s="44">
        <v>184000</v>
      </c>
      <c r="BG129" s="44">
        <v>153540</v>
      </c>
      <c r="BH129" s="44">
        <v>158500</v>
      </c>
      <c r="BI129" s="44">
        <v>138700</v>
      </c>
      <c r="BJ129" s="44">
        <v>98360</v>
      </c>
      <c r="BK129" s="44">
        <v>87580</v>
      </c>
      <c r="BL129" s="44">
        <v>57640</v>
      </c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  <c r="EG129" s="2"/>
      <c r="EH129" s="2"/>
      <c r="EI129" s="2"/>
      <c r="EJ129" s="2"/>
      <c r="EK129" s="2"/>
      <c r="EL129" s="2"/>
      <c r="EM129" s="2"/>
      <c r="EN129" s="2"/>
      <c r="EO129" s="2"/>
      <c r="EP129" s="2"/>
      <c r="EQ129" s="2"/>
      <c r="ER129" s="2"/>
      <c r="ES129" s="2"/>
      <c r="ET129" s="2"/>
      <c r="EU129" s="2"/>
      <c r="EV129" s="2"/>
      <c r="EW129" s="2"/>
      <c r="EX129" s="2"/>
      <c r="EY129" s="2"/>
      <c r="EZ129" s="2"/>
      <c r="FA129" s="2"/>
      <c r="FB129" s="2"/>
      <c r="FC129" s="2"/>
      <c r="FD129" s="2"/>
      <c r="FE129" s="2"/>
      <c r="FF129" s="2"/>
      <c r="FG129" s="2"/>
      <c r="FH129" s="2"/>
      <c r="FI129" s="2"/>
      <c r="FJ129" s="2"/>
      <c r="FK129" s="2"/>
      <c r="FL129" s="2"/>
      <c r="FM129" s="2"/>
      <c r="FN129" s="2"/>
      <c r="FO129" s="2"/>
      <c r="FP129" s="2"/>
      <c r="FQ129" s="2"/>
      <c r="FR129" s="2"/>
      <c r="FS129" s="2"/>
      <c r="FT129" s="2"/>
      <c r="FU129" s="2"/>
      <c r="FV129" s="2"/>
      <c r="FW129" s="2"/>
      <c r="FX129" s="2"/>
      <c r="FY129" s="2"/>
      <c r="FZ129" s="2"/>
      <c r="GA129" s="2"/>
      <c r="GB129" s="2"/>
      <c r="GC129" s="2"/>
      <c r="GD129" s="2"/>
    </row>
    <row r="130" spans="1:186" x14ac:dyDescent="0.25">
      <c r="A130" s="35">
        <v>20</v>
      </c>
      <c r="B130" s="36">
        <v>1333</v>
      </c>
      <c r="C130" s="37" t="s">
        <v>192</v>
      </c>
      <c r="D130" s="38">
        <v>42552</v>
      </c>
      <c r="E130" s="39">
        <v>27</v>
      </c>
      <c r="F130" s="40">
        <v>0.18360000000000001</v>
      </c>
      <c r="G130" s="41">
        <f t="shared" si="35"/>
        <v>-420</v>
      </c>
      <c r="H130" s="41">
        <v>3602480</v>
      </c>
      <c r="I130" s="42">
        <f t="shared" si="36"/>
        <v>0.98095315904139424</v>
      </c>
      <c r="J130" s="45" t="s">
        <v>75</v>
      </c>
      <c r="K130" s="45" t="s">
        <v>75</v>
      </c>
      <c r="L130" s="44"/>
      <c r="M130" s="44">
        <v>-260</v>
      </c>
      <c r="N130" s="44">
        <v>-80</v>
      </c>
      <c r="O130" s="44">
        <v>-80</v>
      </c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  <c r="BG130" s="44"/>
      <c r="BH130" s="44"/>
      <c r="BI130" s="44"/>
      <c r="BJ130" s="44"/>
      <c r="BK130" s="44"/>
      <c r="BL130" s="44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</row>
    <row r="131" spans="1:186" x14ac:dyDescent="0.25">
      <c r="A131" s="35">
        <v>20</v>
      </c>
      <c r="B131" s="36">
        <v>1398</v>
      </c>
      <c r="C131" s="37" t="s">
        <v>193</v>
      </c>
      <c r="D131" s="38">
        <v>42888</v>
      </c>
      <c r="E131" s="39">
        <v>24</v>
      </c>
      <c r="F131" s="40">
        <v>0.181675</v>
      </c>
      <c r="G131" s="41">
        <f t="shared" si="35"/>
        <v>3049200</v>
      </c>
      <c r="H131" s="41">
        <v>533080</v>
      </c>
      <c r="I131" s="42">
        <f t="shared" si="36"/>
        <v>0.98590339892665479</v>
      </c>
      <c r="J131" s="43">
        <f>IF(E131&gt;12,(+H131+SUM(L131:T131))/$D$170/12," ")</f>
        <v>0.25961625414252959</v>
      </c>
      <c r="K131" s="39">
        <f>IF(E131&lt;12," ",J131/$J$178*100)</f>
        <v>94.726524591436672</v>
      </c>
      <c r="L131" s="44">
        <v>34500</v>
      </c>
      <c r="M131" s="44">
        <v>189360</v>
      </c>
      <c r="N131" s="44">
        <v>169500</v>
      </c>
      <c r="O131" s="44">
        <v>150040</v>
      </c>
      <c r="P131" s="44">
        <v>155220</v>
      </c>
      <c r="Q131" s="44">
        <v>180000</v>
      </c>
      <c r="R131" s="44">
        <v>182000</v>
      </c>
      <c r="S131" s="44">
        <v>185000</v>
      </c>
      <c r="T131" s="44">
        <v>173500</v>
      </c>
      <c r="U131" s="44">
        <v>187000</v>
      </c>
      <c r="V131" s="44">
        <v>159160</v>
      </c>
      <c r="W131" s="44">
        <v>180000</v>
      </c>
      <c r="X131" s="44">
        <v>174540</v>
      </c>
      <c r="Y131" s="44">
        <v>177940</v>
      </c>
      <c r="Z131" s="44">
        <v>172500</v>
      </c>
      <c r="AA131" s="44">
        <v>150500</v>
      </c>
      <c r="AB131" s="44">
        <v>103000</v>
      </c>
      <c r="AC131" s="44">
        <v>79500</v>
      </c>
      <c r="AD131" s="44">
        <v>60520</v>
      </c>
      <c r="AE131" s="44">
        <v>57960</v>
      </c>
      <c r="AF131" s="44">
        <v>29500</v>
      </c>
      <c r="AG131" s="44">
        <v>23000</v>
      </c>
      <c r="AH131" s="44">
        <v>17680</v>
      </c>
      <c r="AI131" s="44">
        <v>12820</v>
      </c>
      <c r="AJ131" s="44">
        <v>9000</v>
      </c>
      <c r="AK131" s="44">
        <v>12000</v>
      </c>
      <c r="AL131" s="44">
        <v>4480</v>
      </c>
      <c r="AM131" s="44">
        <v>5320</v>
      </c>
      <c r="AN131" s="44">
        <v>4000</v>
      </c>
      <c r="AO131" s="44">
        <v>3320</v>
      </c>
      <c r="AP131" s="44">
        <v>2000</v>
      </c>
      <c r="AQ131" s="44">
        <v>2000</v>
      </c>
      <c r="AR131" s="44"/>
      <c r="AS131" s="44">
        <v>220</v>
      </c>
      <c r="AT131" s="44">
        <v>640</v>
      </c>
      <c r="AU131" s="44">
        <v>320</v>
      </c>
      <c r="AV131" s="44">
        <v>740</v>
      </c>
      <c r="AW131" s="44">
        <v>100</v>
      </c>
      <c r="AX131" s="44"/>
      <c r="AY131" s="44">
        <v>320</v>
      </c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  <c r="EN131" s="2"/>
      <c r="EO131" s="2"/>
      <c r="EP131" s="2"/>
      <c r="EQ131" s="2"/>
      <c r="ER131" s="2"/>
      <c r="ES131" s="2"/>
      <c r="ET131" s="2"/>
      <c r="EU131" s="2"/>
      <c r="EV131" s="2"/>
      <c r="EW131" s="2"/>
      <c r="EX131" s="2"/>
      <c r="EY131" s="2"/>
      <c r="EZ131" s="2"/>
      <c r="FA131" s="2"/>
      <c r="FB131" s="2"/>
      <c r="FC131" s="2"/>
      <c r="FD131" s="2"/>
      <c r="FE131" s="2"/>
      <c r="FF131" s="2"/>
      <c r="FG131" s="2"/>
      <c r="FH131" s="2"/>
      <c r="FI131" s="2"/>
      <c r="FJ131" s="2"/>
      <c r="FK131" s="2"/>
      <c r="FL131" s="2"/>
      <c r="FM131" s="2"/>
      <c r="FN131" s="2"/>
      <c r="FO131" s="2"/>
      <c r="FP131" s="2"/>
      <c r="FQ131" s="2"/>
      <c r="FR131" s="2"/>
      <c r="FS131" s="2"/>
      <c r="FT131" s="2"/>
      <c r="FU131" s="2"/>
      <c r="FV131" s="2"/>
      <c r="FW131" s="2"/>
      <c r="FX131" s="2"/>
      <c r="FY131" s="2"/>
      <c r="FZ131" s="2"/>
      <c r="GA131" s="2"/>
      <c r="GB131" s="2"/>
      <c r="GC131" s="2"/>
      <c r="GD131" s="2"/>
    </row>
    <row r="132" spans="1:186" x14ac:dyDescent="0.25">
      <c r="A132" s="47" t="s">
        <v>195</v>
      </c>
      <c r="B132" s="48"/>
      <c r="C132" s="48"/>
      <c r="D132" s="48"/>
      <c r="E132" s="48"/>
      <c r="F132" s="48"/>
      <c r="G132" s="48"/>
      <c r="H132" s="48"/>
      <c r="I132" s="48"/>
      <c r="J132" s="48"/>
      <c r="K132" s="49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  <c r="FZ132" s="2"/>
      <c r="GA132" s="2"/>
      <c r="GB132" s="2"/>
      <c r="GC132" s="2"/>
      <c r="GD132" s="2"/>
    </row>
    <row r="133" spans="1:186" x14ac:dyDescent="0.25">
      <c r="A133" s="47" t="s">
        <v>196</v>
      </c>
      <c r="B133" s="48"/>
      <c r="C133" s="48"/>
      <c r="D133" s="48"/>
      <c r="E133" s="48"/>
      <c r="F133" s="48"/>
      <c r="G133" s="48"/>
      <c r="H133" s="48"/>
      <c r="I133" s="48"/>
      <c r="J133" s="48"/>
      <c r="K133" s="49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  <c r="EA133" s="2"/>
      <c r="EB133" s="2"/>
      <c r="EC133" s="2"/>
      <c r="ED133" s="2"/>
      <c r="EE133" s="2"/>
      <c r="EF133" s="2"/>
      <c r="EG133" s="2"/>
      <c r="EH133" s="2"/>
      <c r="EI133" s="2"/>
      <c r="EJ133" s="2"/>
      <c r="EK133" s="2"/>
      <c r="EL133" s="2"/>
      <c r="EM133" s="2"/>
      <c r="EN133" s="2"/>
      <c r="EO133" s="2"/>
      <c r="EP133" s="2"/>
      <c r="EQ133" s="2"/>
      <c r="ER133" s="2"/>
      <c r="ES133" s="2"/>
      <c r="ET133" s="2"/>
      <c r="EU133" s="2"/>
      <c r="EV133" s="2"/>
      <c r="EW133" s="2"/>
      <c r="EX133" s="2"/>
      <c r="EY133" s="2"/>
      <c r="EZ133" s="2"/>
      <c r="FA133" s="2"/>
      <c r="FB133" s="2"/>
      <c r="FC133" s="2"/>
      <c r="FD133" s="2"/>
      <c r="FE133" s="2"/>
      <c r="FF133" s="2"/>
      <c r="FG133" s="2"/>
      <c r="FH133" s="2"/>
      <c r="FI133" s="2"/>
      <c r="FJ133" s="2"/>
      <c r="FK133" s="2"/>
      <c r="FL133" s="2"/>
      <c r="FM133" s="2"/>
      <c r="FN133" s="2"/>
      <c r="FO133" s="2"/>
      <c r="FP133" s="2"/>
      <c r="FQ133" s="2"/>
      <c r="FR133" s="2"/>
      <c r="FS133" s="2"/>
      <c r="FT133" s="2"/>
      <c r="FU133" s="2"/>
      <c r="FV133" s="2"/>
      <c r="FW133" s="2"/>
      <c r="FX133" s="2"/>
      <c r="FY133" s="2"/>
      <c r="FZ133" s="2"/>
      <c r="GA133" s="2"/>
      <c r="GB133" s="2"/>
      <c r="GC133" s="2"/>
      <c r="GD133" s="2"/>
    </row>
    <row r="134" spans="1:186" x14ac:dyDescent="0.25"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  <c r="AN134" s="44"/>
      <c r="AO134" s="44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4"/>
      <c r="BA134" s="44"/>
      <c r="BB134" s="44"/>
      <c r="BC134" s="44"/>
      <c r="BD134" s="44"/>
      <c r="BE134" s="44"/>
      <c r="BF134" s="44"/>
      <c r="BG134" s="44"/>
      <c r="BH134" s="44"/>
      <c r="BI134" s="44"/>
      <c r="BJ134" s="44"/>
      <c r="BK134" s="44"/>
      <c r="BL134" s="44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  <c r="DR134" s="2"/>
      <c r="DS134" s="2"/>
      <c r="DT134" s="2"/>
      <c r="DU134" s="2"/>
      <c r="DV134" s="2"/>
      <c r="DW134" s="2"/>
      <c r="DX134" s="2"/>
      <c r="DY134" s="2"/>
      <c r="DZ134" s="2"/>
      <c r="EA134" s="2"/>
      <c r="EB134" s="2"/>
      <c r="EC134" s="2"/>
      <c r="ED134" s="2"/>
      <c r="EE134" s="2"/>
      <c r="EF134" s="2"/>
      <c r="EG134" s="2"/>
      <c r="EH134" s="2"/>
      <c r="EI134" s="2"/>
      <c r="EJ134" s="2"/>
      <c r="EK134" s="2"/>
      <c r="EL134" s="2"/>
      <c r="EM134" s="2"/>
      <c r="EN134" s="2"/>
      <c r="EO134" s="2"/>
      <c r="EP134" s="2"/>
      <c r="EQ134" s="2"/>
      <c r="ER134" s="2"/>
      <c r="ES134" s="2"/>
      <c r="ET134" s="2"/>
      <c r="EU134" s="2"/>
      <c r="EV134" s="2"/>
      <c r="EW134" s="2"/>
      <c r="EX134" s="2"/>
      <c r="EY134" s="2"/>
      <c r="EZ134" s="2"/>
      <c r="FA134" s="2"/>
      <c r="FB134" s="2"/>
      <c r="FC134" s="2"/>
      <c r="FD134" s="2"/>
      <c r="FE134" s="2"/>
      <c r="FF134" s="2"/>
      <c r="FG134" s="2"/>
      <c r="FH134" s="2"/>
      <c r="FI134" s="2"/>
      <c r="FJ134" s="2"/>
      <c r="FK134" s="2"/>
      <c r="FL134" s="2"/>
      <c r="FM134" s="2"/>
      <c r="FN134" s="2"/>
      <c r="FO134" s="2"/>
      <c r="FP134" s="2"/>
      <c r="FQ134" s="2"/>
      <c r="FR134" s="2"/>
      <c r="FS134" s="2"/>
      <c r="FT134" s="2"/>
      <c r="FU134" s="2"/>
      <c r="FV134" s="2"/>
      <c r="FW134" s="2"/>
      <c r="FX134" s="2"/>
      <c r="FY134" s="2"/>
      <c r="FZ134" s="2"/>
      <c r="GA134" s="2"/>
      <c r="GB134" s="2"/>
      <c r="GC134" s="2"/>
      <c r="GD134" s="2"/>
    </row>
    <row r="135" spans="1:186" ht="18" x14ac:dyDescent="0.25">
      <c r="C135" s="54" t="s">
        <v>197</v>
      </c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  <c r="EG135" s="2"/>
      <c r="EH135" s="2"/>
      <c r="EI135" s="2"/>
      <c r="EJ135" s="2"/>
      <c r="EK135" s="2"/>
      <c r="EL135" s="2"/>
      <c r="EM135" s="2"/>
      <c r="EN135" s="2"/>
      <c r="EO135" s="2"/>
      <c r="EP135" s="2"/>
      <c r="EQ135" s="2"/>
      <c r="ER135" s="2"/>
      <c r="ES135" s="2"/>
      <c r="ET135" s="2"/>
      <c r="EU135" s="2"/>
      <c r="EV135" s="2"/>
      <c r="EW135" s="2"/>
      <c r="EX135" s="2"/>
      <c r="EY135" s="2"/>
      <c r="EZ135" s="2"/>
      <c r="FA135" s="2"/>
      <c r="FB135" s="2"/>
      <c r="FC135" s="2"/>
      <c r="FD135" s="2"/>
      <c r="FE135" s="2"/>
      <c r="FF135" s="2"/>
      <c r="FG135" s="2"/>
      <c r="FH135" s="2"/>
      <c r="FI135" s="2"/>
      <c r="FJ135" s="2"/>
      <c r="FK135" s="2"/>
      <c r="FL135" s="2"/>
      <c r="FM135" s="2"/>
      <c r="FN135" s="2"/>
      <c r="FO135" s="2"/>
      <c r="FP135" s="2"/>
      <c r="FQ135" s="2"/>
      <c r="FR135" s="2"/>
      <c r="FS135" s="2"/>
      <c r="FT135" s="2"/>
      <c r="FU135" s="2"/>
      <c r="FV135" s="2"/>
      <c r="FW135" s="2"/>
      <c r="FX135" s="2"/>
      <c r="FY135" s="2"/>
      <c r="FZ135" s="2"/>
      <c r="GA135" s="2"/>
      <c r="GB135" s="2"/>
      <c r="GC135" s="2"/>
      <c r="GD135" s="2"/>
    </row>
    <row r="136" spans="1:186" ht="18" x14ac:dyDescent="0.25">
      <c r="C136" s="54" t="s">
        <v>286</v>
      </c>
      <c r="D136" s="11"/>
    </row>
    <row r="137" spans="1:186" x14ac:dyDescent="0.25">
      <c r="L137" s="4" t="str">
        <f t="shared" ref="L137:BL138" si="37">+L6</f>
        <v>Adj.</v>
      </c>
      <c r="M137" s="4" t="str">
        <f t="shared" si="37"/>
        <v>Week 1</v>
      </c>
      <c r="N137" s="4" t="str">
        <f t="shared" si="37"/>
        <v>Week 2</v>
      </c>
      <c r="O137" s="4" t="str">
        <f t="shared" si="37"/>
        <v>Week 3</v>
      </c>
      <c r="P137" s="4" t="str">
        <f t="shared" si="37"/>
        <v>Week 4</v>
      </c>
      <c r="Q137" s="4" t="str">
        <f t="shared" si="37"/>
        <v>Week 5</v>
      </c>
      <c r="R137" s="4" t="str">
        <f t="shared" si="37"/>
        <v>Week 6</v>
      </c>
      <c r="S137" s="4" t="str">
        <f t="shared" si="37"/>
        <v>Week 7</v>
      </c>
      <c r="T137" s="4" t="str">
        <f t="shared" si="37"/>
        <v>Week 8</v>
      </c>
      <c r="U137" s="4" t="str">
        <f t="shared" si="37"/>
        <v>Week 9</v>
      </c>
      <c r="V137" s="4" t="str">
        <f t="shared" si="37"/>
        <v>Week 10</v>
      </c>
      <c r="W137" s="4" t="str">
        <f t="shared" si="37"/>
        <v>Week 11</v>
      </c>
      <c r="X137" s="4" t="str">
        <f t="shared" si="37"/>
        <v>Week 12</v>
      </c>
      <c r="Y137" s="4" t="str">
        <f t="shared" si="37"/>
        <v>Week 13</v>
      </c>
      <c r="Z137" s="4" t="str">
        <f t="shared" si="37"/>
        <v>Week 14</v>
      </c>
      <c r="AA137" s="4" t="str">
        <f t="shared" si="37"/>
        <v>Week 15</v>
      </c>
      <c r="AB137" s="4" t="str">
        <f t="shared" si="37"/>
        <v>Week 16</v>
      </c>
      <c r="AC137" s="4" t="str">
        <f t="shared" si="37"/>
        <v>Week 17</v>
      </c>
      <c r="AD137" s="4" t="str">
        <f t="shared" si="37"/>
        <v>Week 18</v>
      </c>
      <c r="AE137" s="4" t="str">
        <f t="shared" si="37"/>
        <v>Week 19</v>
      </c>
      <c r="AF137" s="4" t="str">
        <f t="shared" si="37"/>
        <v>Week 20</v>
      </c>
      <c r="AG137" s="4" t="str">
        <f t="shared" si="37"/>
        <v>Week 21</v>
      </c>
      <c r="AH137" s="4" t="str">
        <f t="shared" si="37"/>
        <v>Week 22</v>
      </c>
      <c r="AI137" s="4" t="str">
        <f t="shared" si="37"/>
        <v>Week 23</v>
      </c>
      <c r="AJ137" s="4" t="str">
        <f t="shared" si="37"/>
        <v>Week 24</v>
      </c>
      <c r="AK137" s="4" t="str">
        <f t="shared" si="37"/>
        <v>Week 25</v>
      </c>
      <c r="AL137" s="4" t="str">
        <f t="shared" si="37"/>
        <v>Week 26</v>
      </c>
      <c r="AM137" s="4" t="str">
        <f t="shared" si="37"/>
        <v>Week 27</v>
      </c>
      <c r="AN137" s="4" t="str">
        <f t="shared" si="37"/>
        <v>Week 28</v>
      </c>
      <c r="AO137" s="4" t="str">
        <f t="shared" si="37"/>
        <v>Week 29</v>
      </c>
      <c r="AP137" s="4" t="str">
        <f t="shared" si="37"/>
        <v>Week 30</v>
      </c>
      <c r="AQ137" s="4" t="str">
        <f t="shared" si="37"/>
        <v>Week 31</v>
      </c>
      <c r="AR137" s="4" t="str">
        <f t="shared" si="37"/>
        <v>Week 32</v>
      </c>
      <c r="AS137" s="4" t="str">
        <f t="shared" si="37"/>
        <v>Week 33</v>
      </c>
      <c r="AT137" s="4" t="str">
        <f t="shared" si="37"/>
        <v>Week 34</v>
      </c>
      <c r="AU137" s="4" t="str">
        <f t="shared" si="37"/>
        <v>Week 35</v>
      </c>
      <c r="AV137" s="4" t="str">
        <f t="shared" si="37"/>
        <v>Week 36</v>
      </c>
      <c r="AW137" s="4" t="str">
        <f t="shared" si="37"/>
        <v>Week 37</v>
      </c>
      <c r="AX137" s="4" t="str">
        <f t="shared" si="37"/>
        <v>Week 38</v>
      </c>
      <c r="AY137" s="4" t="str">
        <f t="shared" si="37"/>
        <v>Week 39</v>
      </c>
      <c r="AZ137" s="4" t="str">
        <f t="shared" si="37"/>
        <v>Week 40</v>
      </c>
      <c r="BA137" s="4" t="str">
        <f t="shared" si="37"/>
        <v>Week 41</v>
      </c>
      <c r="BB137" s="4" t="str">
        <f t="shared" si="37"/>
        <v>Week 42</v>
      </c>
      <c r="BC137" s="4" t="str">
        <f t="shared" si="37"/>
        <v>Week 43</v>
      </c>
      <c r="BD137" s="4" t="str">
        <f t="shared" si="37"/>
        <v>Week 44</v>
      </c>
      <c r="BE137" s="4" t="str">
        <f t="shared" si="37"/>
        <v>Week 45</v>
      </c>
      <c r="BF137" s="4" t="str">
        <f t="shared" si="37"/>
        <v>Week 46</v>
      </c>
      <c r="BG137" s="4" t="str">
        <f t="shared" si="37"/>
        <v>Week 47</v>
      </c>
      <c r="BH137" s="4" t="str">
        <f t="shared" si="37"/>
        <v>Week 48</v>
      </c>
      <c r="BI137" s="4" t="str">
        <f t="shared" si="37"/>
        <v>Week 49</v>
      </c>
      <c r="BJ137" s="4" t="str">
        <f t="shared" si="37"/>
        <v>Week 50</v>
      </c>
      <c r="BK137" s="4" t="str">
        <f t="shared" si="37"/>
        <v>Week 51</v>
      </c>
      <c r="BL137" s="4" t="str">
        <f t="shared" si="37"/>
        <v>Week 52</v>
      </c>
    </row>
    <row r="138" spans="1:186" x14ac:dyDescent="0.25">
      <c r="D138" s="16"/>
      <c r="L138" s="16">
        <f t="shared" si="37"/>
        <v>42917</v>
      </c>
      <c r="M138" s="16">
        <f t="shared" si="37"/>
        <v>42924</v>
      </c>
      <c r="N138" s="16">
        <f t="shared" si="37"/>
        <v>42931</v>
      </c>
      <c r="O138" s="16">
        <f t="shared" si="37"/>
        <v>42938</v>
      </c>
      <c r="P138" s="16">
        <f t="shared" si="37"/>
        <v>42945</v>
      </c>
      <c r="Q138" s="16">
        <f t="shared" si="37"/>
        <v>42952</v>
      </c>
      <c r="R138" s="16">
        <f t="shared" si="37"/>
        <v>42959</v>
      </c>
      <c r="S138" s="16">
        <f t="shared" si="37"/>
        <v>42966</v>
      </c>
      <c r="T138" s="16">
        <f t="shared" si="37"/>
        <v>42973</v>
      </c>
      <c r="U138" s="16">
        <f t="shared" si="37"/>
        <v>42980</v>
      </c>
      <c r="V138" s="16">
        <f t="shared" si="37"/>
        <v>42987</v>
      </c>
      <c r="W138" s="16">
        <f t="shared" si="37"/>
        <v>42994</v>
      </c>
      <c r="X138" s="16">
        <f t="shared" si="37"/>
        <v>43001</v>
      </c>
      <c r="Y138" s="16">
        <f t="shared" si="37"/>
        <v>43008</v>
      </c>
      <c r="Z138" s="16">
        <f t="shared" si="37"/>
        <v>43015</v>
      </c>
      <c r="AA138" s="16">
        <f t="shared" si="37"/>
        <v>43022</v>
      </c>
      <c r="AB138" s="16">
        <f t="shared" si="37"/>
        <v>43029</v>
      </c>
      <c r="AC138" s="16">
        <f t="shared" si="37"/>
        <v>43036</v>
      </c>
      <c r="AD138" s="16">
        <f t="shared" si="37"/>
        <v>43043</v>
      </c>
      <c r="AE138" s="16">
        <f t="shared" si="37"/>
        <v>43050</v>
      </c>
      <c r="AF138" s="16">
        <f t="shared" si="37"/>
        <v>43057</v>
      </c>
      <c r="AG138" s="16">
        <f t="shared" si="37"/>
        <v>43064</v>
      </c>
      <c r="AH138" s="16">
        <f t="shared" si="37"/>
        <v>43071</v>
      </c>
      <c r="AI138" s="16">
        <f t="shared" si="37"/>
        <v>43078</v>
      </c>
      <c r="AJ138" s="16">
        <f t="shared" si="37"/>
        <v>43085</v>
      </c>
      <c r="AK138" s="16">
        <f t="shared" si="37"/>
        <v>43092</v>
      </c>
      <c r="AL138" s="16">
        <f t="shared" si="37"/>
        <v>43099</v>
      </c>
      <c r="AM138" s="16">
        <f t="shared" si="37"/>
        <v>43106</v>
      </c>
      <c r="AN138" s="16">
        <f t="shared" si="37"/>
        <v>43113</v>
      </c>
      <c r="AO138" s="16">
        <f t="shared" si="37"/>
        <v>43120</v>
      </c>
      <c r="AP138" s="16">
        <f t="shared" si="37"/>
        <v>43127</v>
      </c>
      <c r="AQ138" s="16">
        <f t="shared" si="37"/>
        <v>43134</v>
      </c>
      <c r="AR138" s="16">
        <f t="shared" si="37"/>
        <v>43141</v>
      </c>
      <c r="AS138" s="16">
        <f t="shared" si="37"/>
        <v>43148</v>
      </c>
      <c r="AT138" s="16">
        <f t="shared" si="37"/>
        <v>43155</v>
      </c>
      <c r="AU138" s="16">
        <f t="shared" si="37"/>
        <v>43162</v>
      </c>
      <c r="AV138" s="16">
        <f t="shared" si="37"/>
        <v>43169</v>
      </c>
      <c r="AW138" s="16">
        <f t="shared" si="37"/>
        <v>43176</v>
      </c>
      <c r="AX138" s="16">
        <f t="shared" si="37"/>
        <v>43183</v>
      </c>
      <c r="AY138" s="16">
        <f t="shared" si="37"/>
        <v>43190</v>
      </c>
      <c r="AZ138" s="16">
        <f t="shared" si="37"/>
        <v>43197</v>
      </c>
      <c r="BA138" s="16">
        <f t="shared" si="37"/>
        <v>43204</v>
      </c>
      <c r="BB138" s="16">
        <f t="shared" si="37"/>
        <v>43211</v>
      </c>
      <c r="BC138" s="16">
        <f t="shared" si="37"/>
        <v>43218</v>
      </c>
      <c r="BD138" s="16">
        <f t="shared" si="37"/>
        <v>43225</v>
      </c>
      <c r="BE138" s="16">
        <f t="shared" si="37"/>
        <v>43232</v>
      </c>
      <c r="BF138" s="16">
        <f t="shared" si="37"/>
        <v>43239</v>
      </c>
      <c r="BG138" s="16">
        <f t="shared" si="37"/>
        <v>43246</v>
      </c>
      <c r="BH138" s="16">
        <f t="shared" si="37"/>
        <v>43253</v>
      </c>
      <c r="BI138" s="16">
        <f t="shared" si="37"/>
        <v>43260</v>
      </c>
      <c r="BJ138" s="16">
        <f t="shared" si="37"/>
        <v>43267</v>
      </c>
      <c r="BK138" s="16">
        <f t="shared" si="37"/>
        <v>43274</v>
      </c>
      <c r="BL138" s="16">
        <f t="shared" si="37"/>
        <v>43281</v>
      </c>
    </row>
    <row r="139" spans="1:186" x14ac:dyDescent="0.25">
      <c r="C139" s="55" t="s">
        <v>198</v>
      </c>
      <c r="D139" s="11"/>
      <c r="I139" s="55" t="s">
        <v>198</v>
      </c>
      <c r="L139" s="11">
        <f>SUM(L8:L134)</f>
        <v>284775</v>
      </c>
      <c r="M139" s="11">
        <f>SUM(M8:M134)</f>
        <v>1858441</v>
      </c>
      <c r="N139" s="11">
        <f>SUM(N8:N134)-10</f>
        <v>1862279</v>
      </c>
      <c r="O139" s="11">
        <f t="shared" ref="O139:AT139" si="38">SUM(O8:O134)</f>
        <v>1853604</v>
      </c>
      <c r="P139" s="11">
        <f t="shared" si="38"/>
        <v>1829834</v>
      </c>
      <c r="Q139" s="11">
        <f t="shared" si="38"/>
        <v>1966394</v>
      </c>
      <c r="R139" s="11">
        <f t="shared" si="38"/>
        <v>1953451</v>
      </c>
      <c r="S139" s="11">
        <f t="shared" si="38"/>
        <v>1891466</v>
      </c>
      <c r="T139" s="11">
        <f t="shared" si="38"/>
        <v>1889447</v>
      </c>
      <c r="U139" s="11">
        <f t="shared" si="38"/>
        <v>1891124</v>
      </c>
      <c r="V139" s="11">
        <f t="shared" si="38"/>
        <v>1966871</v>
      </c>
      <c r="W139" s="11">
        <f t="shared" si="38"/>
        <v>1982519</v>
      </c>
      <c r="X139" s="11">
        <f t="shared" si="38"/>
        <v>1838749</v>
      </c>
      <c r="Y139" s="11">
        <f t="shared" si="38"/>
        <v>1785964</v>
      </c>
      <c r="Z139" s="11">
        <f t="shared" si="38"/>
        <v>1912949</v>
      </c>
      <c r="AA139" s="11">
        <f t="shared" si="38"/>
        <v>1873211</v>
      </c>
      <c r="AB139" s="11">
        <f t="shared" si="38"/>
        <v>1896576</v>
      </c>
      <c r="AC139" s="11">
        <f t="shared" si="38"/>
        <v>1864887</v>
      </c>
      <c r="AD139" s="11">
        <f t="shared" si="38"/>
        <v>1899265</v>
      </c>
      <c r="AE139" s="11">
        <f t="shared" si="38"/>
        <v>1966565</v>
      </c>
      <c r="AF139" s="11">
        <f t="shared" si="38"/>
        <v>1800233</v>
      </c>
      <c r="AG139" s="11">
        <f t="shared" si="38"/>
        <v>1703283</v>
      </c>
      <c r="AH139" s="11">
        <f t="shared" si="38"/>
        <v>1864223</v>
      </c>
      <c r="AI139" s="11">
        <f t="shared" si="38"/>
        <v>1974992</v>
      </c>
      <c r="AJ139" s="11">
        <f t="shared" si="38"/>
        <v>1825816</v>
      </c>
      <c r="AK139" s="11">
        <f t="shared" si="38"/>
        <v>1922952</v>
      </c>
      <c r="AL139" s="11">
        <f t="shared" si="38"/>
        <v>2325238</v>
      </c>
      <c r="AM139" s="11">
        <f t="shared" si="38"/>
        <v>2131389</v>
      </c>
      <c r="AN139" s="11">
        <f t="shared" si="38"/>
        <v>2068977</v>
      </c>
      <c r="AO139" s="11">
        <f t="shared" si="38"/>
        <v>1861078</v>
      </c>
      <c r="AP139" s="11">
        <f t="shared" si="38"/>
        <v>1927952</v>
      </c>
      <c r="AQ139" s="11">
        <f t="shared" si="38"/>
        <v>1938628</v>
      </c>
      <c r="AR139" s="11">
        <f t="shared" si="38"/>
        <v>1937891</v>
      </c>
      <c r="AS139" s="11">
        <f t="shared" si="38"/>
        <v>2056052</v>
      </c>
      <c r="AT139" s="11">
        <f t="shared" si="38"/>
        <v>2118018</v>
      </c>
      <c r="AU139" s="11">
        <f t="shared" ref="AU139:BL139" si="39">SUM(AU8:AU134)</f>
        <v>2209545</v>
      </c>
      <c r="AV139" s="11">
        <f t="shared" si="39"/>
        <v>2246802</v>
      </c>
      <c r="AW139" s="11">
        <f t="shared" si="39"/>
        <v>2109243</v>
      </c>
      <c r="AX139" s="11">
        <f t="shared" si="39"/>
        <v>2179651</v>
      </c>
      <c r="AY139" s="11">
        <f t="shared" si="39"/>
        <v>2048309</v>
      </c>
      <c r="AZ139" s="11">
        <f t="shared" si="39"/>
        <v>2104428</v>
      </c>
      <c r="BA139" s="11">
        <f t="shared" si="39"/>
        <v>2027139</v>
      </c>
      <c r="BB139" s="11">
        <f t="shared" si="39"/>
        <v>1963561</v>
      </c>
      <c r="BC139" s="11">
        <f t="shared" si="39"/>
        <v>1851661</v>
      </c>
      <c r="BD139" s="11">
        <f t="shared" si="39"/>
        <v>1932792</v>
      </c>
      <c r="BE139" s="11">
        <f t="shared" si="39"/>
        <v>2033001</v>
      </c>
      <c r="BF139" s="11">
        <f t="shared" si="39"/>
        <v>1995663</v>
      </c>
      <c r="BG139" s="11">
        <f t="shared" si="39"/>
        <v>1923382</v>
      </c>
      <c r="BH139" s="11">
        <f t="shared" si="39"/>
        <v>1814040</v>
      </c>
      <c r="BI139" s="11">
        <f t="shared" si="39"/>
        <v>1971762</v>
      </c>
      <c r="BJ139" s="11">
        <f t="shared" si="39"/>
        <v>1981808</v>
      </c>
      <c r="BK139" s="11">
        <f t="shared" si="39"/>
        <v>1962098</v>
      </c>
      <c r="BL139" s="11">
        <f t="shared" si="39"/>
        <v>1929346</v>
      </c>
    </row>
    <row r="140" spans="1:186" x14ac:dyDescent="0.25">
      <c r="A140" s="57"/>
      <c r="C140" s="58" t="s">
        <v>199</v>
      </c>
      <c r="D140" s="59"/>
      <c r="E140" s="57"/>
      <c r="F140" s="57"/>
      <c r="G140" s="59"/>
      <c r="H140" s="59"/>
      <c r="I140" s="58" t="s">
        <v>199</v>
      </c>
      <c r="J140" s="59"/>
      <c r="L140" s="59">
        <f>(L139/$D$170)</f>
        <v>0.45445478192872985</v>
      </c>
      <c r="M140" s="59">
        <f t="shared" ref="M140:BL140" si="40">(M139/$D$170)</f>
        <v>2.9657708695721556</v>
      </c>
      <c r="N140" s="59">
        <f t="shared" si="40"/>
        <v>2.9718956960247676</v>
      </c>
      <c r="O140" s="59">
        <f t="shared" si="40"/>
        <v>2.9580518009032444</v>
      </c>
      <c r="P140" s="59">
        <f t="shared" si="40"/>
        <v>2.9201187303512439</v>
      </c>
      <c r="Q140" s="59">
        <f t="shared" si="40"/>
        <v>3.1380463750538596</v>
      </c>
      <c r="R140" s="59">
        <f t="shared" si="40"/>
        <v>3.1173914431163525</v>
      </c>
      <c r="S140" s="59">
        <f t="shared" si="40"/>
        <v>3.0184734213172049</v>
      </c>
      <c r="T140" s="59">
        <f t="shared" si="40"/>
        <v>3.0152514242854633</v>
      </c>
      <c r="U140" s="59">
        <f t="shared" si="40"/>
        <v>3.0179276447026155</v>
      </c>
      <c r="V140" s="59">
        <f t="shared" si="40"/>
        <v>3.1388075898057863</v>
      </c>
      <c r="W140" s="59">
        <f t="shared" si="40"/>
        <v>3.1637792636803219</v>
      </c>
      <c r="X140" s="59">
        <f t="shared" si="40"/>
        <v>2.9343456266058121</v>
      </c>
      <c r="Y140" s="59">
        <f t="shared" si="40"/>
        <v>2.8501093149067231</v>
      </c>
      <c r="Z140" s="59">
        <f t="shared" si="40"/>
        <v>3.0527568102388969</v>
      </c>
      <c r="AA140" s="59">
        <f t="shared" si="40"/>
        <v>2.9893413976349681</v>
      </c>
      <c r="AB140" s="59">
        <f t="shared" si="40"/>
        <v>3.0266281537749551</v>
      </c>
      <c r="AC140" s="59">
        <f t="shared" si="40"/>
        <v>2.9760576416705233</v>
      </c>
      <c r="AD140" s="59">
        <f t="shared" si="40"/>
        <v>3.0309193623031137</v>
      </c>
      <c r="AE140" s="59">
        <f t="shared" si="40"/>
        <v>3.1383192633611543</v>
      </c>
      <c r="AF140" s="59">
        <f t="shared" si="40"/>
        <v>2.872880328104304</v>
      </c>
      <c r="AG140" s="59">
        <f t="shared" si="40"/>
        <v>2.7181638287346601</v>
      </c>
      <c r="AH140" s="59">
        <f t="shared" si="40"/>
        <v>2.9749980052024321</v>
      </c>
      <c r="AI140" s="59">
        <f t="shared" si="40"/>
        <v>3.1517673906451975</v>
      </c>
      <c r="AJ140" s="59">
        <f t="shared" si="40"/>
        <v>2.9137066530488487</v>
      </c>
      <c r="AK140" s="59">
        <f t="shared" si="40"/>
        <v>3.0687199782966026</v>
      </c>
      <c r="AL140" s="59">
        <f t="shared" si="40"/>
        <v>3.710703285830554</v>
      </c>
      <c r="AM140" s="59">
        <f t="shared" si="40"/>
        <v>3.4013516748320383</v>
      </c>
      <c r="AN140" s="59">
        <f t="shared" si="40"/>
        <v>3.301752230183681</v>
      </c>
      <c r="AO140" s="59">
        <f t="shared" si="40"/>
        <v>2.9699790945214879</v>
      </c>
      <c r="AP140" s="59">
        <f t="shared" si="40"/>
        <v>3.0766991685683736</v>
      </c>
      <c r="AQ140" s="59">
        <f t="shared" si="40"/>
        <v>3.0937363356366596</v>
      </c>
      <c r="AR140" s="59">
        <f t="shared" si="40"/>
        <v>3.0925602029906005</v>
      </c>
      <c r="AS140" s="59">
        <f t="shared" si="40"/>
        <v>3.2811260233311526</v>
      </c>
      <c r="AT140" s="59">
        <f t="shared" si="40"/>
        <v>3.3800137242072674</v>
      </c>
      <c r="AU140" s="59">
        <f t="shared" si="40"/>
        <v>3.5260759938081483</v>
      </c>
      <c r="AV140" s="59">
        <f t="shared" si="40"/>
        <v>3.5855321321992246</v>
      </c>
      <c r="AW140" s="59">
        <f t="shared" si="40"/>
        <v>3.3660102452803091</v>
      </c>
      <c r="AX140" s="59">
        <f t="shared" si="40"/>
        <v>3.4783700110112825</v>
      </c>
      <c r="AY140" s="59">
        <f t="shared" si="40"/>
        <v>3.2687694492762875</v>
      </c>
      <c r="AZ140" s="59">
        <f t="shared" si="40"/>
        <v>3.3583262850485931</v>
      </c>
      <c r="BA140" s="59">
        <f t="shared" si="40"/>
        <v>3.2349855576656079</v>
      </c>
      <c r="BB140" s="59">
        <f t="shared" si="40"/>
        <v>3.1335253658458742</v>
      </c>
      <c r="BC140" s="59">
        <f t="shared" si="40"/>
        <v>2.954951087563634</v>
      </c>
      <c r="BD140" s="59">
        <f t="shared" si="40"/>
        <v>3.0844230247514481</v>
      </c>
      <c r="BE140" s="59">
        <f t="shared" si="40"/>
        <v>3.2443403603402325</v>
      </c>
      <c r="BF140" s="59">
        <f t="shared" si="40"/>
        <v>3.1847549590667539</v>
      </c>
      <c r="BG140" s="59">
        <f t="shared" si="40"/>
        <v>3.0694061886599746</v>
      </c>
      <c r="BH140" s="59">
        <f t="shared" si="40"/>
        <v>2.8949140641207731</v>
      </c>
      <c r="BI140" s="59">
        <f t="shared" si="40"/>
        <v>3.1466128337296331</v>
      </c>
      <c r="BJ140" s="59">
        <f t="shared" si="40"/>
        <v>3.162644622823676</v>
      </c>
      <c r="BK140" s="59">
        <f t="shared" si="40"/>
        <v>3.1311906547723538</v>
      </c>
      <c r="BL140" s="59">
        <f t="shared" si="40"/>
        <v>3.0789237668161435</v>
      </c>
      <c r="BM140" s="59"/>
      <c r="BN140" s="59"/>
      <c r="BO140" s="59"/>
      <c r="BP140" s="59"/>
      <c r="BQ140" s="59"/>
      <c r="BR140" s="59"/>
      <c r="BS140" s="59"/>
      <c r="BT140" s="59"/>
      <c r="BU140" s="59"/>
      <c r="BV140" s="59"/>
      <c r="BW140" s="59"/>
      <c r="BX140" s="59"/>
      <c r="BY140" s="59"/>
      <c r="BZ140" s="59"/>
      <c r="CA140" s="59"/>
      <c r="CB140" s="59"/>
      <c r="CC140" s="59"/>
      <c r="CD140" s="59"/>
      <c r="CE140" s="59"/>
      <c r="CF140" s="59"/>
      <c r="CG140" s="59"/>
      <c r="CH140" s="59"/>
      <c r="CI140" s="59"/>
      <c r="CJ140" s="59"/>
      <c r="CK140" s="59"/>
      <c r="CL140" s="59"/>
      <c r="CM140" s="59"/>
      <c r="CN140" s="59"/>
      <c r="CO140" s="59"/>
      <c r="CP140" s="59"/>
      <c r="CQ140" s="59"/>
      <c r="CR140" s="59"/>
      <c r="CS140" s="59"/>
      <c r="CT140" s="59"/>
      <c r="CU140" s="59"/>
      <c r="CV140" s="59"/>
      <c r="CW140" s="59"/>
      <c r="CX140" s="59"/>
      <c r="CY140" s="59"/>
      <c r="CZ140" s="59"/>
      <c r="DA140" s="59"/>
      <c r="DB140" s="59"/>
      <c r="DC140" s="59"/>
      <c r="DD140" s="59"/>
      <c r="DE140" s="59"/>
      <c r="DF140" s="59"/>
      <c r="DG140" s="59"/>
      <c r="DH140" s="59"/>
      <c r="DI140" s="59"/>
      <c r="DJ140" s="59"/>
      <c r="DK140" s="59"/>
      <c r="DL140" s="59"/>
      <c r="DM140" s="59"/>
      <c r="DN140" s="59"/>
      <c r="DO140" s="59"/>
      <c r="DP140" s="59"/>
      <c r="DQ140" s="59"/>
      <c r="DR140" s="59"/>
      <c r="DS140" s="59"/>
      <c r="DT140" s="59"/>
      <c r="DU140" s="59"/>
      <c r="DV140" s="59"/>
      <c r="DW140" s="59"/>
      <c r="DX140" s="59"/>
      <c r="DY140" s="59"/>
      <c r="DZ140" s="59"/>
      <c r="EA140" s="59"/>
      <c r="EB140" s="59"/>
      <c r="EC140" s="59"/>
      <c r="ED140" s="59"/>
      <c r="EE140" s="59"/>
      <c r="EF140" s="59"/>
      <c r="EG140" s="59"/>
      <c r="EH140" s="59"/>
      <c r="EI140" s="59"/>
      <c r="EJ140" s="59"/>
      <c r="EK140" s="59"/>
      <c r="EL140" s="59"/>
      <c r="EM140" s="59"/>
      <c r="EN140" s="59"/>
      <c r="EO140" s="59"/>
      <c r="EP140" s="59"/>
      <c r="EQ140" s="59"/>
      <c r="ER140" s="59"/>
      <c r="ES140" s="59"/>
      <c r="ET140" s="59"/>
      <c r="EU140" s="59"/>
      <c r="EV140" s="59"/>
      <c r="EW140" s="59"/>
      <c r="EX140" s="59"/>
      <c r="EY140" s="59"/>
      <c r="EZ140" s="59"/>
      <c r="FA140" s="59"/>
      <c r="FB140" s="59"/>
      <c r="FC140" s="59"/>
      <c r="FD140" s="59"/>
      <c r="FE140" s="59"/>
      <c r="FF140" s="59"/>
      <c r="FG140" s="59"/>
      <c r="FH140" s="59"/>
      <c r="FI140" s="59"/>
      <c r="FJ140" s="59"/>
      <c r="FK140" s="59"/>
      <c r="FL140" s="59"/>
      <c r="FM140" s="59"/>
      <c r="FN140" s="59"/>
      <c r="FO140" s="59"/>
      <c r="FP140" s="59"/>
      <c r="FQ140" s="59"/>
      <c r="FR140" s="59"/>
      <c r="FS140" s="59"/>
      <c r="FT140" s="59"/>
      <c r="FU140" s="59"/>
      <c r="FV140" s="59"/>
      <c r="FW140" s="59"/>
      <c r="FX140" s="59"/>
      <c r="FY140" s="59"/>
      <c r="FZ140" s="59"/>
      <c r="GA140" s="59"/>
      <c r="GB140" s="59"/>
      <c r="GC140" s="59"/>
      <c r="GD140" s="59"/>
    </row>
    <row r="141" spans="1:186" x14ac:dyDescent="0.25">
      <c r="C141" s="21"/>
      <c r="D141" s="11"/>
      <c r="I141" s="21"/>
    </row>
    <row r="142" spans="1:186" x14ac:dyDescent="0.25">
      <c r="C142" s="55" t="s">
        <v>200</v>
      </c>
      <c r="D142" s="11"/>
      <c r="I142" s="55" t="s">
        <v>200</v>
      </c>
      <c r="L142" s="11">
        <f t="shared" ref="L142:BL142" si="41">SUM(L8:L28)</f>
        <v>13600</v>
      </c>
      <c r="M142" s="11">
        <f t="shared" si="41"/>
        <v>87247</v>
      </c>
      <c r="N142" s="11">
        <f t="shared" si="41"/>
        <v>84348</v>
      </c>
      <c r="O142" s="11">
        <f t="shared" si="41"/>
        <v>92336</v>
      </c>
      <c r="P142" s="11">
        <f t="shared" si="41"/>
        <v>91991</v>
      </c>
      <c r="Q142" s="11">
        <f t="shared" si="41"/>
        <v>97152</v>
      </c>
      <c r="R142" s="11">
        <f t="shared" si="41"/>
        <v>92428</v>
      </c>
      <c r="S142" s="11">
        <f t="shared" si="41"/>
        <v>95730</v>
      </c>
      <c r="T142" s="11">
        <f t="shared" si="41"/>
        <v>92423</v>
      </c>
      <c r="U142" s="11">
        <f t="shared" si="41"/>
        <v>91431</v>
      </c>
      <c r="V142" s="11">
        <f t="shared" si="41"/>
        <v>90692</v>
      </c>
      <c r="W142" s="11">
        <f t="shared" si="41"/>
        <v>100670</v>
      </c>
      <c r="X142" s="11">
        <f t="shared" si="41"/>
        <v>89392</v>
      </c>
      <c r="Y142" s="11">
        <f t="shared" si="41"/>
        <v>80006</v>
      </c>
      <c r="Z142" s="11">
        <f t="shared" si="41"/>
        <v>88463</v>
      </c>
      <c r="AA142" s="11">
        <f t="shared" si="41"/>
        <v>82400</v>
      </c>
      <c r="AB142" s="11">
        <f t="shared" si="41"/>
        <v>87422</v>
      </c>
      <c r="AC142" s="11">
        <f t="shared" si="41"/>
        <v>80622</v>
      </c>
      <c r="AD142" s="11">
        <f t="shared" si="41"/>
        <v>89184</v>
      </c>
      <c r="AE142" s="11">
        <f t="shared" si="41"/>
        <v>95982</v>
      </c>
      <c r="AF142" s="11">
        <f t="shared" si="41"/>
        <v>94176</v>
      </c>
      <c r="AG142" s="11">
        <f t="shared" si="41"/>
        <v>83308</v>
      </c>
      <c r="AH142" s="11">
        <f t="shared" si="41"/>
        <v>100416</v>
      </c>
      <c r="AI142" s="11">
        <f t="shared" si="41"/>
        <v>96408</v>
      </c>
      <c r="AJ142" s="11">
        <f t="shared" si="41"/>
        <v>107846</v>
      </c>
      <c r="AK142" s="11">
        <f t="shared" si="41"/>
        <v>151153</v>
      </c>
      <c r="AL142" s="11">
        <f t="shared" si="41"/>
        <v>224637</v>
      </c>
      <c r="AM142" s="11">
        <f t="shared" si="41"/>
        <v>169587</v>
      </c>
      <c r="AN142" s="11">
        <f t="shared" si="41"/>
        <v>147262</v>
      </c>
      <c r="AO142" s="11">
        <f t="shared" si="41"/>
        <v>118250</v>
      </c>
      <c r="AP142" s="11">
        <f t="shared" si="41"/>
        <v>119671</v>
      </c>
      <c r="AQ142" s="11">
        <f t="shared" si="41"/>
        <v>111265</v>
      </c>
      <c r="AR142" s="11">
        <f t="shared" si="41"/>
        <v>107298</v>
      </c>
      <c r="AS142" s="11">
        <f t="shared" si="41"/>
        <v>98091</v>
      </c>
      <c r="AT142" s="11">
        <f t="shared" si="41"/>
        <v>113999</v>
      </c>
      <c r="AU142" s="11">
        <f t="shared" si="41"/>
        <v>103048</v>
      </c>
      <c r="AV142" s="11">
        <f t="shared" si="41"/>
        <v>110753</v>
      </c>
      <c r="AW142" s="11">
        <f t="shared" si="41"/>
        <v>98650</v>
      </c>
      <c r="AX142" s="11">
        <f t="shared" si="41"/>
        <v>106101</v>
      </c>
      <c r="AY142" s="11">
        <f t="shared" si="41"/>
        <v>93768</v>
      </c>
      <c r="AZ142" s="11">
        <f t="shared" si="41"/>
        <v>101197</v>
      </c>
      <c r="BA142" s="11">
        <f t="shared" si="41"/>
        <v>95351</v>
      </c>
      <c r="BB142" s="11">
        <f t="shared" si="41"/>
        <v>96827</v>
      </c>
      <c r="BC142" s="11">
        <f t="shared" si="41"/>
        <v>92032</v>
      </c>
      <c r="BD142" s="11">
        <f t="shared" si="41"/>
        <v>85927</v>
      </c>
      <c r="BE142" s="11">
        <f t="shared" si="41"/>
        <v>80590</v>
      </c>
      <c r="BF142" s="11">
        <f t="shared" si="41"/>
        <v>89445</v>
      </c>
      <c r="BG142" s="11">
        <f t="shared" si="41"/>
        <v>75410</v>
      </c>
      <c r="BH142" s="11">
        <f t="shared" si="41"/>
        <v>76382</v>
      </c>
      <c r="BI142" s="11">
        <f t="shared" si="41"/>
        <v>79608</v>
      </c>
      <c r="BJ142" s="11">
        <f t="shared" si="41"/>
        <v>78517</v>
      </c>
      <c r="BK142" s="11">
        <f t="shared" si="41"/>
        <v>71464</v>
      </c>
      <c r="BL142" s="11">
        <f t="shared" si="41"/>
        <v>70040</v>
      </c>
    </row>
    <row r="143" spans="1:186" x14ac:dyDescent="0.25">
      <c r="C143" s="55" t="s">
        <v>201</v>
      </c>
      <c r="D143" s="59"/>
      <c r="G143" s="60"/>
      <c r="I143" s="55" t="s">
        <v>201</v>
      </c>
      <c r="L143" s="59">
        <f>(L142/$D$170)</f>
        <v>2.1703397539217722E-2</v>
      </c>
      <c r="M143" s="59">
        <f t="shared" ref="M143:BL143" si="42">(M142/$D$170)</f>
        <v>0.13923208272824475</v>
      </c>
      <c r="N143" s="59">
        <f t="shared" si="42"/>
        <v>0.13460574820867177</v>
      </c>
      <c r="O143" s="59">
        <f t="shared" si="42"/>
        <v>0.14735330258685347</v>
      </c>
      <c r="P143" s="59">
        <f t="shared" si="42"/>
        <v>0.14680273845810127</v>
      </c>
      <c r="Q143" s="59">
        <f t="shared" si="42"/>
        <v>0.15503885865662353</v>
      </c>
      <c r="R143" s="59">
        <f t="shared" si="42"/>
        <v>0.14750011968785406</v>
      </c>
      <c r="S143" s="59">
        <f t="shared" si="42"/>
        <v>0.15276957694333179</v>
      </c>
      <c r="T143" s="59">
        <f t="shared" si="42"/>
        <v>0.1474921404975823</v>
      </c>
      <c r="U143" s="59">
        <f t="shared" si="42"/>
        <v>0.14590906914766288</v>
      </c>
      <c r="V143" s="59">
        <f t="shared" si="42"/>
        <v>0.14472974482549511</v>
      </c>
      <c r="W143" s="59">
        <f t="shared" si="42"/>
        <v>0.16065301693184175</v>
      </c>
      <c r="X143" s="59">
        <f t="shared" si="42"/>
        <v>0.14265515535483458</v>
      </c>
      <c r="Y143" s="59">
        <f t="shared" si="42"/>
        <v>0.12767661937666566</v>
      </c>
      <c r="Z143" s="59">
        <f t="shared" si="42"/>
        <v>0.1411726218023395</v>
      </c>
      <c r="AA143" s="59">
        <f t="shared" si="42"/>
        <v>0.13149705567878972</v>
      </c>
      <c r="AB143" s="59">
        <f t="shared" si="42"/>
        <v>0.13951135438775672</v>
      </c>
      <c r="AC143" s="59">
        <f t="shared" si="42"/>
        <v>0.12865965561814788</v>
      </c>
      <c r="AD143" s="59">
        <f t="shared" si="42"/>
        <v>0.14232322103952891</v>
      </c>
      <c r="AE143" s="59">
        <f t="shared" si="42"/>
        <v>0.15317172813302907</v>
      </c>
      <c r="AF143" s="59">
        <f t="shared" si="42"/>
        <v>0.15028964460686531</v>
      </c>
      <c r="AG143" s="59">
        <f t="shared" si="42"/>
        <v>0.13294607663214336</v>
      </c>
      <c r="AH143" s="59">
        <f t="shared" si="42"/>
        <v>0.16024767406603577</v>
      </c>
      <c r="AI143" s="59">
        <f t="shared" si="42"/>
        <v>0.15385155514418397</v>
      </c>
      <c r="AJ143" s="59">
        <f t="shared" si="42"/>
        <v>0.17210475080988782</v>
      </c>
      <c r="AK143" s="59">
        <f t="shared" si="42"/>
        <v>0.24121570942980705</v>
      </c>
      <c r="AL143" s="59">
        <f t="shared" si="42"/>
        <v>0.35848427301597435</v>
      </c>
      <c r="AM143" s="59">
        <f t="shared" si="42"/>
        <v>0.27063338812377319</v>
      </c>
      <c r="AN143" s="59">
        <f t="shared" si="42"/>
        <v>0.23500630356031471</v>
      </c>
      <c r="AO143" s="59">
        <f t="shared" si="42"/>
        <v>0.18870784992738937</v>
      </c>
      <c r="AP143" s="59">
        <f t="shared" si="42"/>
        <v>0.19097553580262674</v>
      </c>
      <c r="AQ143" s="59">
        <f t="shared" si="42"/>
        <v>0.17756092111772498</v>
      </c>
      <c r="AR143" s="59">
        <f t="shared" si="42"/>
        <v>0.17123023155610168</v>
      </c>
      <c r="AS143" s="59">
        <f t="shared" si="42"/>
        <v>0.15653735058966217</v>
      </c>
      <c r="AT143" s="59">
        <f t="shared" si="42"/>
        <v>0.18192394235832948</v>
      </c>
      <c r="AU143" s="59">
        <f t="shared" si="42"/>
        <v>0.16444791982509616</v>
      </c>
      <c r="AV143" s="59">
        <f t="shared" si="42"/>
        <v>0.17674385203389559</v>
      </c>
      <c r="AW143" s="59">
        <f t="shared" si="42"/>
        <v>0.15742942406204619</v>
      </c>
      <c r="AX143" s="59">
        <f t="shared" si="42"/>
        <v>0.16932001340503966</v>
      </c>
      <c r="AY143" s="59">
        <f t="shared" si="42"/>
        <v>0.14963854268068877</v>
      </c>
      <c r="AZ143" s="59">
        <f t="shared" si="42"/>
        <v>0.16149402358648646</v>
      </c>
      <c r="BA143" s="59">
        <f t="shared" si="42"/>
        <v>0.15216475432073154</v>
      </c>
      <c r="BB143" s="59">
        <f t="shared" si="42"/>
        <v>0.1545202112889584</v>
      </c>
      <c r="BC143" s="59">
        <f t="shared" si="42"/>
        <v>0.14686816781832979</v>
      </c>
      <c r="BD143" s="59">
        <f t="shared" si="42"/>
        <v>0.13712557649649715</v>
      </c>
      <c r="BE143" s="59">
        <f t="shared" si="42"/>
        <v>0.12860858880040854</v>
      </c>
      <c r="BF143" s="59">
        <f t="shared" si="42"/>
        <v>0.14273973477171537</v>
      </c>
      <c r="BG143" s="59">
        <f t="shared" si="42"/>
        <v>0.12034214767885355</v>
      </c>
      <c r="BH143" s="59">
        <f t="shared" si="42"/>
        <v>0.12189330226768587</v>
      </c>
      <c r="BI143" s="59">
        <f t="shared" si="42"/>
        <v>0.12704147583103267</v>
      </c>
      <c r="BJ143" s="59">
        <f t="shared" si="42"/>
        <v>0.12530041651373219</v>
      </c>
      <c r="BK143" s="59">
        <f t="shared" si="42"/>
        <v>0.11404497071637171</v>
      </c>
      <c r="BL143" s="59">
        <f t="shared" si="42"/>
        <v>0.11177249732697125</v>
      </c>
    </row>
    <row r="144" spans="1:186" x14ac:dyDescent="0.25">
      <c r="C144" s="55" t="s">
        <v>202</v>
      </c>
      <c r="D144" s="11"/>
      <c r="I144" s="55" t="s">
        <v>202</v>
      </c>
      <c r="L144" s="11">
        <f t="shared" ref="L144:AQ144" si="43">SUM(L28:L50)</f>
        <v>22400</v>
      </c>
      <c r="M144" s="11">
        <f t="shared" si="43"/>
        <v>144892</v>
      </c>
      <c r="N144" s="11">
        <f t="shared" si="43"/>
        <v>146586</v>
      </c>
      <c r="O144" s="11">
        <f t="shared" si="43"/>
        <v>159256</v>
      </c>
      <c r="P144" s="11">
        <f t="shared" si="43"/>
        <v>157710</v>
      </c>
      <c r="Q144" s="11">
        <f t="shared" si="43"/>
        <v>182306</v>
      </c>
      <c r="R144" s="11">
        <f t="shared" si="43"/>
        <v>166802</v>
      </c>
      <c r="S144" s="11">
        <f t="shared" si="43"/>
        <v>149434</v>
      </c>
      <c r="T144" s="11">
        <f t="shared" si="43"/>
        <v>161920</v>
      </c>
      <c r="U144" s="11">
        <f t="shared" si="43"/>
        <v>145990</v>
      </c>
      <c r="V144" s="11">
        <f t="shared" si="43"/>
        <v>152220</v>
      </c>
      <c r="W144" s="11">
        <f t="shared" si="43"/>
        <v>154574</v>
      </c>
      <c r="X144" s="11">
        <f t="shared" si="43"/>
        <v>134658</v>
      </c>
      <c r="Y144" s="11">
        <f t="shared" si="43"/>
        <v>138400</v>
      </c>
      <c r="Z144" s="11">
        <f t="shared" si="43"/>
        <v>143648</v>
      </c>
      <c r="AA144" s="11">
        <f t="shared" si="43"/>
        <v>157946</v>
      </c>
      <c r="AB144" s="11">
        <f t="shared" si="43"/>
        <v>167088</v>
      </c>
      <c r="AC144" s="11">
        <f t="shared" si="43"/>
        <v>167780</v>
      </c>
      <c r="AD144" s="11">
        <f t="shared" si="43"/>
        <v>181412</v>
      </c>
      <c r="AE144" s="11">
        <f t="shared" si="43"/>
        <v>184718</v>
      </c>
      <c r="AF144" s="11">
        <f t="shared" si="43"/>
        <v>165150</v>
      </c>
      <c r="AG144" s="11">
        <f t="shared" si="43"/>
        <v>163728</v>
      </c>
      <c r="AH144" s="11">
        <f t="shared" si="43"/>
        <v>186130</v>
      </c>
      <c r="AI144" s="11">
        <f t="shared" si="43"/>
        <v>205392</v>
      </c>
      <c r="AJ144" s="11">
        <f t="shared" si="43"/>
        <v>185886</v>
      </c>
      <c r="AK144" s="11">
        <f t="shared" si="43"/>
        <v>218944</v>
      </c>
      <c r="AL144" s="11">
        <f t="shared" si="43"/>
        <v>294660</v>
      </c>
      <c r="AM144" s="11">
        <f t="shared" si="43"/>
        <v>262618</v>
      </c>
      <c r="AN144" s="11">
        <f t="shared" si="43"/>
        <v>227700</v>
      </c>
      <c r="AO144" s="11">
        <f t="shared" si="43"/>
        <v>178814</v>
      </c>
      <c r="AP144" s="11">
        <f t="shared" si="43"/>
        <v>193538</v>
      </c>
      <c r="AQ144" s="11">
        <f t="shared" si="43"/>
        <v>186700</v>
      </c>
      <c r="AR144" s="11">
        <f t="shared" ref="AR144:BL144" si="44">SUM(AR28:AR50)</f>
        <v>193608</v>
      </c>
      <c r="AS144" s="11">
        <f t="shared" si="44"/>
        <v>205760</v>
      </c>
      <c r="AT144" s="11">
        <f t="shared" si="44"/>
        <v>207248</v>
      </c>
      <c r="AU144" s="11">
        <f t="shared" si="44"/>
        <v>213620</v>
      </c>
      <c r="AV144" s="11">
        <f t="shared" si="44"/>
        <v>219058</v>
      </c>
      <c r="AW144" s="11">
        <f t="shared" si="44"/>
        <v>203330</v>
      </c>
      <c r="AX144" s="11">
        <f t="shared" si="44"/>
        <v>222640</v>
      </c>
      <c r="AY144" s="11">
        <f t="shared" si="44"/>
        <v>192960</v>
      </c>
      <c r="AZ144" s="11">
        <f t="shared" si="44"/>
        <v>198054</v>
      </c>
      <c r="BA144" s="11">
        <f t="shared" si="44"/>
        <v>199986</v>
      </c>
      <c r="BB144" s="11">
        <f t="shared" si="44"/>
        <v>183094</v>
      </c>
      <c r="BC144" s="11">
        <f t="shared" si="44"/>
        <v>173848</v>
      </c>
      <c r="BD144" s="11">
        <f t="shared" si="44"/>
        <v>185098</v>
      </c>
      <c r="BE144" s="11">
        <f t="shared" si="44"/>
        <v>168128</v>
      </c>
      <c r="BF144" s="11">
        <f t="shared" si="44"/>
        <v>167898</v>
      </c>
      <c r="BG144" s="11">
        <f t="shared" si="44"/>
        <v>162294</v>
      </c>
      <c r="BH144" s="11">
        <f t="shared" si="44"/>
        <v>145458</v>
      </c>
      <c r="BI144" s="11">
        <f t="shared" si="44"/>
        <v>165782</v>
      </c>
      <c r="BJ144" s="11">
        <f t="shared" si="44"/>
        <v>152094</v>
      </c>
      <c r="BK144" s="11">
        <f t="shared" si="44"/>
        <v>140046</v>
      </c>
      <c r="BL144" s="11">
        <f t="shared" si="44"/>
        <v>134548</v>
      </c>
    </row>
    <row r="145" spans="1:186" x14ac:dyDescent="0.25">
      <c r="C145" s="55" t="s">
        <v>203</v>
      </c>
      <c r="D145" s="59"/>
      <c r="G145" s="60"/>
      <c r="I145" s="55" t="s">
        <v>203</v>
      </c>
      <c r="L145" s="59">
        <f>(L144/$D$170)</f>
        <v>3.5746772417535065E-2</v>
      </c>
      <c r="M145" s="59">
        <f t="shared" ref="M145:BL145" si="45">(M144/$D$170)</f>
        <v>0.23122416737149515</v>
      </c>
      <c r="N145" s="59">
        <f t="shared" si="45"/>
        <v>0.23392751703557124</v>
      </c>
      <c r="O145" s="59">
        <f t="shared" si="45"/>
        <v>0.2541467851842395</v>
      </c>
      <c r="P145" s="59">
        <f t="shared" si="45"/>
        <v>0.25167961955220786</v>
      </c>
      <c r="Q145" s="59">
        <f t="shared" si="45"/>
        <v>0.29093085233710481</v>
      </c>
      <c r="R145" s="59">
        <f t="shared" si="45"/>
        <v>0.26618897914239664</v>
      </c>
      <c r="S145" s="59">
        <f t="shared" si="45"/>
        <v>0.23847246381437212</v>
      </c>
      <c r="T145" s="59">
        <f t="shared" si="45"/>
        <v>0.25839809776103922</v>
      </c>
      <c r="U145" s="59">
        <f t="shared" si="45"/>
        <v>0.2329763975551761</v>
      </c>
      <c r="V145" s="59">
        <f t="shared" si="45"/>
        <v>0.24291846863380304</v>
      </c>
      <c r="W145" s="59">
        <f t="shared" si="45"/>
        <v>0.24667507141375294</v>
      </c>
      <c r="X145" s="59">
        <f t="shared" si="45"/>
        <v>0.21489236072323381</v>
      </c>
      <c r="Y145" s="59">
        <f t="shared" si="45"/>
        <v>0.22086398672262739</v>
      </c>
      <c r="Z145" s="59">
        <f t="shared" si="45"/>
        <v>0.22923894483187846</v>
      </c>
      <c r="AA145" s="59">
        <f t="shared" si="45"/>
        <v>0.25205623733303545</v>
      </c>
      <c r="AB145" s="59">
        <f t="shared" si="45"/>
        <v>0.26664538882594196</v>
      </c>
      <c r="AC145" s="59">
        <f t="shared" si="45"/>
        <v>0.26774970875955506</v>
      </c>
      <c r="AD145" s="59">
        <f t="shared" si="45"/>
        <v>0.28950417311651211</v>
      </c>
      <c r="AE145" s="59">
        <f t="shared" si="45"/>
        <v>0.29478001372420726</v>
      </c>
      <c r="AF145" s="59">
        <f t="shared" si="45"/>
        <v>0.26355265467660344</v>
      </c>
      <c r="AG145" s="59">
        <f t="shared" si="45"/>
        <v>0.26128337296331167</v>
      </c>
      <c r="AH145" s="59">
        <f t="shared" si="45"/>
        <v>0.29703333705695545</v>
      </c>
      <c r="AI145" s="59">
        <f t="shared" si="45"/>
        <v>0.3277723696599269</v>
      </c>
      <c r="AJ145" s="59">
        <f t="shared" si="45"/>
        <v>0.29664395257169301</v>
      </c>
      <c r="AK145" s="59">
        <f t="shared" si="45"/>
        <v>0.34939916697253565</v>
      </c>
      <c r="AL145" s="59">
        <f t="shared" si="45"/>
        <v>0.47022964109602156</v>
      </c>
      <c r="AM145" s="59">
        <f t="shared" si="45"/>
        <v>0.41909579815840287</v>
      </c>
      <c r="AN145" s="59">
        <f t="shared" si="45"/>
        <v>0.36337232497646138</v>
      </c>
      <c r="AO145" s="59">
        <f t="shared" si="45"/>
        <v>0.28535818585129979</v>
      </c>
      <c r="AP145" s="59">
        <f t="shared" si="45"/>
        <v>0.30885530536361172</v>
      </c>
      <c r="AQ145" s="59">
        <f t="shared" si="45"/>
        <v>0.29794296474793736</v>
      </c>
      <c r="AR145" s="59">
        <f t="shared" si="45"/>
        <v>0.3089670140274165</v>
      </c>
      <c r="AS145" s="59">
        <f t="shared" si="45"/>
        <v>0.32835963806392926</v>
      </c>
      <c r="AT145" s="59">
        <f t="shared" si="45"/>
        <v>0.33073424508880839</v>
      </c>
      <c r="AU145" s="59">
        <f t="shared" si="45"/>
        <v>0.34090292517115361</v>
      </c>
      <c r="AV145" s="59">
        <f t="shared" si="45"/>
        <v>0.34958109251073199</v>
      </c>
      <c r="AW145" s="59">
        <f t="shared" si="45"/>
        <v>0.32448175159184844</v>
      </c>
      <c r="AX145" s="59">
        <f t="shared" si="45"/>
        <v>0.35529738442142889</v>
      </c>
      <c r="AY145" s="59">
        <f t="shared" si="45"/>
        <v>0.30793291096819497</v>
      </c>
      <c r="AZ145" s="59">
        <f t="shared" si="45"/>
        <v>0.31606211001707546</v>
      </c>
      <c r="BA145" s="59">
        <f t="shared" si="45"/>
        <v>0.31914526913808788</v>
      </c>
      <c r="BB145" s="59">
        <f t="shared" si="45"/>
        <v>0.292188372723936</v>
      </c>
      <c r="BC145" s="59">
        <f t="shared" si="45"/>
        <v>0.27743325407337666</v>
      </c>
      <c r="BD145" s="59">
        <f t="shared" si="45"/>
        <v>0.29538643218486188</v>
      </c>
      <c r="BE145" s="59">
        <f t="shared" si="45"/>
        <v>0.26830506040247037</v>
      </c>
      <c r="BF145" s="59">
        <f t="shared" si="45"/>
        <v>0.26793801764996888</v>
      </c>
      <c r="BG145" s="59">
        <f t="shared" si="45"/>
        <v>0.25899494119336769</v>
      </c>
      <c r="BH145" s="59">
        <f t="shared" si="45"/>
        <v>0.23212741171025963</v>
      </c>
      <c r="BI145" s="59">
        <f t="shared" si="45"/>
        <v>0.26456122432695528</v>
      </c>
      <c r="BJ145" s="59">
        <f t="shared" si="45"/>
        <v>0.2427173930389544</v>
      </c>
      <c r="BK145" s="59">
        <f t="shared" si="45"/>
        <v>0.22349073616009446</v>
      </c>
      <c r="BL145" s="59">
        <f t="shared" si="45"/>
        <v>0.21471681853725483</v>
      </c>
    </row>
    <row r="146" spans="1:186" x14ac:dyDescent="0.25">
      <c r="C146" s="55" t="s">
        <v>204</v>
      </c>
      <c r="D146" s="11"/>
      <c r="I146" s="55" t="s">
        <v>204</v>
      </c>
      <c r="L146" s="11">
        <f t="shared" ref="L146:AQ146" si="46">SUM(L50:L65)</f>
        <v>29025</v>
      </c>
      <c r="M146" s="11">
        <f t="shared" si="46"/>
        <v>185157</v>
      </c>
      <c r="N146" s="11">
        <f t="shared" si="46"/>
        <v>171435</v>
      </c>
      <c r="O146" s="11">
        <f t="shared" si="46"/>
        <v>172407</v>
      </c>
      <c r="P146" s="11">
        <f t="shared" si="46"/>
        <v>160263</v>
      </c>
      <c r="Q146" s="11">
        <f t="shared" si="46"/>
        <v>163911</v>
      </c>
      <c r="R146" s="11">
        <f t="shared" si="46"/>
        <v>229881</v>
      </c>
      <c r="S146" s="11">
        <f t="shared" si="46"/>
        <v>224202</v>
      </c>
      <c r="T146" s="11">
        <f t="shared" si="46"/>
        <v>225939</v>
      </c>
      <c r="U146" s="11">
        <f t="shared" si="46"/>
        <v>226413</v>
      </c>
      <c r="V146" s="11">
        <f t="shared" si="46"/>
        <v>227664</v>
      </c>
      <c r="W146" s="11">
        <f t="shared" si="46"/>
        <v>228135</v>
      </c>
      <c r="X146" s="11">
        <f t="shared" si="46"/>
        <v>209784</v>
      </c>
      <c r="Y146" s="11">
        <f t="shared" si="46"/>
        <v>202233</v>
      </c>
      <c r="Z146" s="11">
        <f t="shared" si="46"/>
        <v>222873</v>
      </c>
      <c r="AA146" s="11">
        <f t="shared" si="46"/>
        <v>197550</v>
      </c>
      <c r="AB146" s="11">
        <f t="shared" si="46"/>
        <v>200586</v>
      </c>
      <c r="AC146" s="11">
        <f t="shared" si="46"/>
        <v>219720</v>
      </c>
      <c r="AD146" s="11">
        <f t="shared" si="46"/>
        <v>220584</v>
      </c>
      <c r="AE146" s="11">
        <f t="shared" si="46"/>
        <v>223425</v>
      </c>
      <c r="AF146" s="11">
        <f t="shared" si="46"/>
        <v>217062</v>
      </c>
      <c r="AG146" s="11">
        <f t="shared" si="46"/>
        <v>208542</v>
      </c>
      <c r="AH146" s="11">
        <f t="shared" si="46"/>
        <v>211677</v>
      </c>
      <c r="AI146" s="11">
        <f t="shared" si="46"/>
        <v>215142</v>
      </c>
      <c r="AJ146" s="11">
        <f t="shared" si="46"/>
        <v>189429</v>
      </c>
      <c r="AK146" s="11">
        <f t="shared" si="46"/>
        <v>193050</v>
      </c>
      <c r="AL146" s="11">
        <f t="shared" si="46"/>
        <v>243441</v>
      </c>
      <c r="AM146" s="11">
        <f t="shared" si="46"/>
        <v>207039</v>
      </c>
      <c r="AN146" s="11">
        <f t="shared" si="46"/>
        <v>226800</v>
      </c>
      <c r="AO146" s="11">
        <f t="shared" si="46"/>
        <v>214764</v>
      </c>
      <c r="AP146" s="11">
        <f t="shared" si="46"/>
        <v>220413</v>
      </c>
      <c r="AQ146" s="11">
        <f t="shared" si="46"/>
        <v>229713</v>
      </c>
      <c r="AR146" s="11">
        <f t="shared" ref="AR146:BL146" si="47">SUM(AR50:AR65)</f>
        <v>256050</v>
      </c>
      <c r="AS146" s="11">
        <f t="shared" si="47"/>
        <v>246951</v>
      </c>
      <c r="AT146" s="11">
        <f t="shared" si="47"/>
        <v>259566</v>
      </c>
      <c r="AU146" s="11">
        <f t="shared" si="47"/>
        <v>264462</v>
      </c>
      <c r="AV146" s="11">
        <f t="shared" si="47"/>
        <v>287211</v>
      </c>
      <c r="AW146" s="11">
        <f t="shared" si="47"/>
        <v>268578</v>
      </c>
      <c r="AX146" s="11">
        <f t="shared" si="47"/>
        <v>263715</v>
      </c>
      <c r="AY146" s="11">
        <f t="shared" si="47"/>
        <v>266661</v>
      </c>
      <c r="AZ146" s="11">
        <f t="shared" si="47"/>
        <v>265767</v>
      </c>
      <c r="BA146" s="11">
        <f t="shared" si="47"/>
        <v>249672</v>
      </c>
      <c r="BB146" s="11">
        <f t="shared" si="47"/>
        <v>225480</v>
      </c>
      <c r="BC146" s="11">
        <f t="shared" si="47"/>
        <v>209931</v>
      </c>
      <c r="BD146" s="11">
        <f t="shared" si="47"/>
        <v>232797</v>
      </c>
      <c r="BE146" s="11">
        <f t="shared" si="47"/>
        <v>254583</v>
      </c>
      <c r="BF146" s="11">
        <f t="shared" si="47"/>
        <v>252810</v>
      </c>
      <c r="BG146" s="11">
        <f t="shared" si="47"/>
        <v>230118</v>
      </c>
      <c r="BH146" s="11">
        <f t="shared" si="47"/>
        <v>208350</v>
      </c>
      <c r="BI146" s="11">
        <f t="shared" si="47"/>
        <v>234927</v>
      </c>
      <c r="BJ146" s="11">
        <f t="shared" si="47"/>
        <v>205197</v>
      </c>
      <c r="BK146" s="11">
        <f t="shared" si="47"/>
        <v>180273</v>
      </c>
      <c r="BL146" s="11">
        <f t="shared" si="47"/>
        <v>172683</v>
      </c>
    </row>
    <row r="147" spans="1:186" x14ac:dyDescent="0.25">
      <c r="C147" s="55" t="s">
        <v>205</v>
      </c>
      <c r="D147" s="59"/>
      <c r="G147" s="60"/>
      <c r="I147" s="55" t="s">
        <v>205</v>
      </c>
      <c r="L147" s="59">
        <f>(L146/$D$170)</f>
        <v>4.6319199527631937E-2</v>
      </c>
      <c r="M147" s="59">
        <f t="shared" ref="M147:BL147" si="48">(M146/$D$170)</f>
        <v>0.29548058663006876</v>
      </c>
      <c r="N147" s="59">
        <f t="shared" si="48"/>
        <v>0.27358249684821984</v>
      </c>
      <c r="O147" s="59">
        <f t="shared" si="48"/>
        <v>0.27513365143705215</v>
      </c>
      <c r="P147" s="59">
        <f t="shared" si="48"/>
        <v>0.25575379410497423</v>
      </c>
      <c r="Q147" s="59">
        <f t="shared" si="48"/>
        <v>0.26157541132725853</v>
      </c>
      <c r="R147" s="59">
        <f t="shared" si="48"/>
        <v>0.36685284777300797</v>
      </c>
      <c r="S147" s="59">
        <f t="shared" si="48"/>
        <v>0.35779008346233027</v>
      </c>
      <c r="T147" s="59">
        <f t="shared" si="48"/>
        <v>0.36056205416274356</v>
      </c>
      <c r="U147" s="59">
        <f t="shared" si="48"/>
        <v>0.36131848140050749</v>
      </c>
      <c r="V147" s="59">
        <f t="shared" si="48"/>
        <v>0.36331487480650465</v>
      </c>
      <c r="W147" s="59">
        <f t="shared" si="48"/>
        <v>0.36406651453010547</v>
      </c>
      <c r="X147" s="59">
        <f t="shared" si="48"/>
        <v>0.33478129039465077</v>
      </c>
      <c r="Y147" s="59">
        <f t="shared" si="48"/>
        <v>0.32273111724622183</v>
      </c>
      <c r="Z147" s="59">
        <f t="shared" si="48"/>
        <v>0.35566921468809343</v>
      </c>
      <c r="AA147" s="59">
        <f t="shared" si="48"/>
        <v>0.31525780763768091</v>
      </c>
      <c r="AB147" s="59">
        <f t="shared" si="48"/>
        <v>0.32010277197070042</v>
      </c>
      <c r="AC147" s="59">
        <f t="shared" si="48"/>
        <v>0.35063753730271452</v>
      </c>
      <c r="AD147" s="59">
        <f t="shared" si="48"/>
        <v>0.35201634138167659</v>
      </c>
      <c r="AE147" s="59">
        <f t="shared" si="48"/>
        <v>0.35655011729409697</v>
      </c>
      <c r="AF147" s="59">
        <f t="shared" si="48"/>
        <v>0.34639579975424095</v>
      </c>
      <c r="AG147" s="59">
        <f t="shared" si="48"/>
        <v>0.33279925953114275</v>
      </c>
      <c r="AH147" s="59">
        <f t="shared" si="48"/>
        <v>0.33780221183154335</v>
      </c>
      <c r="AI147" s="59">
        <f t="shared" si="48"/>
        <v>0.34333179068988079</v>
      </c>
      <c r="AJ147" s="59">
        <f t="shared" si="48"/>
        <v>0.30229800679827012</v>
      </c>
      <c r="AK147" s="59">
        <f t="shared" si="48"/>
        <v>0.30807653639308685</v>
      </c>
      <c r="AL147" s="59">
        <f t="shared" si="48"/>
        <v>0.38849241179005156</v>
      </c>
      <c r="AM147" s="59">
        <f t="shared" si="48"/>
        <v>0.33040071493544837</v>
      </c>
      <c r="AN147" s="59">
        <f t="shared" si="48"/>
        <v>0.36193607072754258</v>
      </c>
      <c r="AO147" s="59">
        <f t="shared" si="48"/>
        <v>0.3427285639053349</v>
      </c>
      <c r="AP147" s="59">
        <f t="shared" si="48"/>
        <v>0.35174345307438198</v>
      </c>
      <c r="AQ147" s="59">
        <f t="shared" si="48"/>
        <v>0.36658474697987647</v>
      </c>
      <c r="AR147" s="59">
        <f t="shared" si="48"/>
        <v>0.4086143338174042</v>
      </c>
      <c r="AS147" s="59">
        <f t="shared" si="48"/>
        <v>0.39409380336083494</v>
      </c>
      <c r="AT147" s="59">
        <f t="shared" si="48"/>
        <v>0.41422530041651373</v>
      </c>
      <c r="AU147" s="59">
        <f t="shared" si="48"/>
        <v>0.42203852353063209</v>
      </c>
      <c r="AV147" s="59">
        <f t="shared" si="48"/>
        <v>0.45834224342913682</v>
      </c>
      <c r="AW147" s="59">
        <f t="shared" si="48"/>
        <v>0.42860699296235416</v>
      </c>
      <c r="AX147" s="59">
        <f t="shared" si="48"/>
        <v>0.42084643250402948</v>
      </c>
      <c r="AY147" s="59">
        <f t="shared" si="48"/>
        <v>0.42554777141215711</v>
      </c>
      <c r="AZ147" s="59">
        <f t="shared" si="48"/>
        <v>0.42412109219156441</v>
      </c>
      <c r="BA147" s="59">
        <f t="shared" si="48"/>
        <v>0.39843607870673287</v>
      </c>
      <c r="BB147" s="59">
        <f t="shared" si="48"/>
        <v>0.35982956449579495</v>
      </c>
      <c r="BC147" s="59">
        <f t="shared" si="48"/>
        <v>0.33501587858864085</v>
      </c>
      <c r="BD147" s="59">
        <f t="shared" si="48"/>
        <v>0.37150631153950497</v>
      </c>
      <c r="BE147" s="59">
        <f t="shared" si="48"/>
        <v>0.40627323939166654</v>
      </c>
      <c r="BF147" s="59">
        <f t="shared" si="48"/>
        <v>0.40344381852129646</v>
      </c>
      <c r="BG147" s="59">
        <f t="shared" si="48"/>
        <v>0.36723106139188993</v>
      </c>
      <c r="BH147" s="59">
        <f t="shared" si="48"/>
        <v>0.33249285862470679</v>
      </c>
      <c r="BI147" s="59">
        <f t="shared" si="48"/>
        <v>0.37490544659527952</v>
      </c>
      <c r="BJ147" s="59">
        <f t="shared" si="48"/>
        <v>0.32746118123932783</v>
      </c>
      <c r="BK147" s="59">
        <f t="shared" si="48"/>
        <v>0.28768651357260266</v>
      </c>
      <c r="BL147" s="59">
        <f t="shared" si="48"/>
        <v>0.27557410274005395</v>
      </c>
    </row>
    <row r="148" spans="1:186" x14ac:dyDescent="0.25">
      <c r="C148" s="55" t="s">
        <v>206</v>
      </c>
      <c r="D148" s="11"/>
      <c r="I148" s="55" t="s">
        <v>206</v>
      </c>
      <c r="L148" s="11">
        <f>SUM(L65:L109)</f>
        <v>111750</v>
      </c>
      <c r="M148" s="11">
        <f>SUM(M65:M109)</f>
        <v>779135</v>
      </c>
      <c r="N148" s="11">
        <f>SUM(N65:N109)-10</f>
        <v>736410</v>
      </c>
      <c r="O148" s="11">
        <f t="shared" ref="O148:AT148" si="49">SUM(O65:O109)</f>
        <v>749725</v>
      </c>
      <c r="P148" s="11">
        <f t="shared" si="49"/>
        <v>711780</v>
      </c>
      <c r="Q148" s="11">
        <f t="shared" si="49"/>
        <v>784905</v>
      </c>
      <c r="R148" s="11">
        <f t="shared" si="49"/>
        <v>771260</v>
      </c>
      <c r="S148" s="11">
        <f t="shared" si="49"/>
        <v>764240</v>
      </c>
      <c r="T148" s="11">
        <f t="shared" si="49"/>
        <v>748895</v>
      </c>
      <c r="U148" s="11">
        <f t="shared" si="49"/>
        <v>722530</v>
      </c>
      <c r="V148" s="11">
        <f t="shared" si="49"/>
        <v>838455</v>
      </c>
      <c r="W148" s="11">
        <f t="shared" si="49"/>
        <v>827880</v>
      </c>
      <c r="X148" s="11">
        <f t="shared" si="49"/>
        <v>756035</v>
      </c>
      <c r="Y148" s="11">
        <f t="shared" si="49"/>
        <v>716665</v>
      </c>
      <c r="Z148" s="11">
        <f t="shared" si="49"/>
        <v>775185</v>
      </c>
      <c r="AA148" s="11">
        <f t="shared" si="49"/>
        <v>750285</v>
      </c>
      <c r="AB148" s="11">
        <f t="shared" si="49"/>
        <v>735030</v>
      </c>
      <c r="AC148" s="11">
        <f t="shared" si="49"/>
        <v>677065</v>
      </c>
      <c r="AD148" s="11">
        <f t="shared" si="49"/>
        <v>706605</v>
      </c>
      <c r="AE148" s="11">
        <f t="shared" si="49"/>
        <v>734660</v>
      </c>
      <c r="AF148" s="11">
        <f t="shared" si="49"/>
        <v>679055</v>
      </c>
      <c r="AG148" s="11">
        <f t="shared" si="49"/>
        <v>632705</v>
      </c>
      <c r="AH148" s="11">
        <f t="shared" si="49"/>
        <v>701470</v>
      </c>
      <c r="AI148" s="11">
        <f t="shared" si="49"/>
        <v>795970</v>
      </c>
      <c r="AJ148" s="11">
        <f t="shared" si="49"/>
        <v>737425</v>
      </c>
      <c r="AK148" s="11">
        <f t="shared" si="49"/>
        <v>711585</v>
      </c>
      <c r="AL148" s="11">
        <f t="shared" si="49"/>
        <v>828070</v>
      </c>
      <c r="AM148" s="11">
        <f t="shared" si="49"/>
        <v>829295</v>
      </c>
      <c r="AN148" s="11">
        <f t="shared" si="49"/>
        <v>828075</v>
      </c>
      <c r="AO148" s="11">
        <f t="shared" si="49"/>
        <v>751910</v>
      </c>
      <c r="AP148" s="11">
        <f t="shared" si="49"/>
        <v>773740</v>
      </c>
      <c r="AQ148" s="11">
        <f t="shared" si="49"/>
        <v>764550</v>
      </c>
      <c r="AR148" s="11">
        <f t="shared" si="49"/>
        <v>740515</v>
      </c>
      <c r="AS148" s="11">
        <f t="shared" si="49"/>
        <v>802530</v>
      </c>
      <c r="AT148" s="11">
        <f t="shared" si="49"/>
        <v>812275</v>
      </c>
      <c r="AU148" s="11">
        <f t="shared" ref="AU148:BL148" si="50">SUM(AU65:AU109)</f>
        <v>843825</v>
      </c>
      <c r="AV148" s="11">
        <f t="shared" si="50"/>
        <v>892290</v>
      </c>
      <c r="AW148" s="11">
        <f t="shared" si="50"/>
        <v>844515</v>
      </c>
      <c r="AX148" s="11">
        <f t="shared" si="50"/>
        <v>854035</v>
      </c>
      <c r="AY148" s="11">
        <f t="shared" si="50"/>
        <v>833420</v>
      </c>
      <c r="AZ148" s="11">
        <f t="shared" si="50"/>
        <v>887380</v>
      </c>
      <c r="BA148" s="11">
        <f t="shared" si="50"/>
        <v>865330</v>
      </c>
      <c r="BB148" s="11">
        <f t="shared" si="50"/>
        <v>845170</v>
      </c>
      <c r="BC148" s="11">
        <f t="shared" si="50"/>
        <v>800110</v>
      </c>
      <c r="BD148" s="11">
        <f t="shared" si="50"/>
        <v>798180</v>
      </c>
      <c r="BE148" s="11">
        <f t="shared" si="50"/>
        <v>844990</v>
      </c>
      <c r="BF148" s="11">
        <f t="shared" si="50"/>
        <v>788050</v>
      </c>
      <c r="BG148" s="11">
        <f t="shared" si="50"/>
        <v>768480</v>
      </c>
      <c r="BH148" s="11">
        <f t="shared" si="50"/>
        <v>727110</v>
      </c>
      <c r="BI148" s="11">
        <f t="shared" si="50"/>
        <v>793885</v>
      </c>
      <c r="BJ148" s="11">
        <f t="shared" si="50"/>
        <v>808260</v>
      </c>
      <c r="BK148" s="11">
        <f t="shared" si="50"/>
        <v>777905</v>
      </c>
      <c r="BL148" s="11">
        <f t="shared" si="50"/>
        <v>786395</v>
      </c>
    </row>
    <row r="149" spans="1:186" x14ac:dyDescent="0.25">
      <c r="C149" s="55" t="s">
        <v>207</v>
      </c>
      <c r="D149" s="59"/>
      <c r="G149" s="61"/>
      <c r="I149" s="55" t="s">
        <v>207</v>
      </c>
      <c r="L149" s="59">
        <f>(L148/$D$170)</f>
        <v>0.1783349025740868</v>
      </c>
      <c r="M149" s="59">
        <f t="shared" ref="M149:BL149" si="51">(M148/$D$170)</f>
        <v>1.243373282479294</v>
      </c>
      <c r="N149" s="59">
        <f t="shared" si="51"/>
        <v>1.1751911016070089</v>
      </c>
      <c r="O149" s="59">
        <f t="shared" si="51"/>
        <v>1.1964396853007357</v>
      </c>
      <c r="P149" s="59">
        <f t="shared" si="51"/>
        <v>1.135885610328264</v>
      </c>
      <c r="Q149" s="59">
        <f t="shared" si="51"/>
        <v>1.252581268052918</v>
      </c>
      <c r="R149" s="59">
        <f t="shared" si="51"/>
        <v>1.2308060578012543</v>
      </c>
      <c r="S149" s="59">
        <f t="shared" si="51"/>
        <v>1.2196032746596874</v>
      </c>
      <c r="T149" s="59">
        <f t="shared" si="51"/>
        <v>1.1951151397156217</v>
      </c>
      <c r="U149" s="59">
        <f t="shared" si="51"/>
        <v>1.153040869412572</v>
      </c>
      <c r="V149" s="59">
        <f t="shared" si="51"/>
        <v>1.3380383958635877</v>
      </c>
      <c r="W149" s="59">
        <f t="shared" si="51"/>
        <v>1.3211624084387916</v>
      </c>
      <c r="X149" s="59">
        <f t="shared" si="51"/>
        <v>1.206509423423711</v>
      </c>
      <c r="Y149" s="59">
        <f t="shared" si="51"/>
        <v>1.1436812792237843</v>
      </c>
      <c r="Z149" s="59">
        <f t="shared" si="51"/>
        <v>1.2370697221645948</v>
      </c>
      <c r="AA149" s="59">
        <f t="shared" si="51"/>
        <v>1.197333354611174</v>
      </c>
      <c r="AB149" s="59">
        <f t="shared" si="51"/>
        <v>1.1729888450920001</v>
      </c>
      <c r="AC149" s="59">
        <f t="shared" si="51"/>
        <v>1.0804860922713564</v>
      </c>
      <c r="AD149" s="59">
        <f t="shared" si="51"/>
        <v>1.1276271483969806</v>
      </c>
      <c r="AE149" s="59">
        <f t="shared" si="51"/>
        <v>1.1723983850118891</v>
      </c>
      <c r="AF149" s="59">
        <f t="shared" si="51"/>
        <v>1.0836618099995212</v>
      </c>
      <c r="AG149" s="59">
        <f t="shared" si="51"/>
        <v>1.0096947161802021</v>
      </c>
      <c r="AH149" s="59">
        <f t="shared" si="51"/>
        <v>1.1194325199878716</v>
      </c>
      <c r="AI149" s="59">
        <f t="shared" si="51"/>
        <v>1.2702392161243476</v>
      </c>
      <c r="AJ149" s="59">
        <f t="shared" si="51"/>
        <v>1.1768108772321786</v>
      </c>
      <c r="AK149" s="59">
        <f t="shared" si="51"/>
        <v>1.1355744219076649</v>
      </c>
      <c r="AL149" s="59">
        <f t="shared" si="51"/>
        <v>1.3214656176691189</v>
      </c>
      <c r="AM149" s="59">
        <f t="shared" si="51"/>
        <v>1.3234205192857029</v>
      </c>
      <c r="AN149" s="59">
        <f t="shared" si="51"/>
        <v>1.3214735968593907</v>
      </c>
      <c r="AO149" s="59">
        <f t="shared" si="51"/>
        <v>1.1999265914494996</v>
      </c>
      <c r="AP149" s="59">
        <f t="shared" si="51"/>
        <v>1.2347637361760528</v>
      </c>
      <c r="AQ149" s="59">
        <f t="shared" si="51"/>
        <v>1.2200979844565374</v>
      </c>
      <c r="AR149" s="59">
        <f t="shared" si="51"/>
        <v>1.1817420168201331</v>
      </c>
      <c r="AS149" s="59">
        <f t="shared" si="51"/>
        <v>1.2807079137609116</v>
      </c>
      <c r="AT149" s="59">
        <f t="shared" si="51"/>
        <v>1.2962593556005937</v>
      </c>
      <c r="AU149" s="59">
        <f t="shared" si="51"/>
        <v>1.3466080462154701</v>
      </c>
      <c r="AV149" s="59">
        <f t="shared" si="51"/>
        <v>1.4239503375197484</v>
      </c>
      <c r="AW149" s="59">
        <f t="shared" si="51"/>
        <v>1.3477091744729746</v>
      </c>
      <c r="AX149" s="59">
        <f t="shared" si="51"/>
        <v>1.3629015527504269</v>
      </c>
      <c r="AY149" s="59">
        <f t="shared" si="51"/>
        <v>1.3300033512599141</v>
      </c>
      <c r="AZ149" s="59">
        <f t="shared" si="51"/>
        <v>1.4161147726728691</v>
      </c>
      <c r="BA149" s="59">
        <f t="shared" si="51"/>
        <v>1.3809265435743581</v>
      </c>
      <c r="BB149" s="59">
        <f t="shared" si="51"/>
        <v>1.3487544483985765</v>
      </c>
      <c r="BC149" s="59">
        <f t="shared" si="51"/>
        <v>1.2768459856693744</v>
      </c>
      <c r="BD149" s="59">
        <f t="shared" si="51"/>
        <v>1.2737660182244706</v>
      </c>
      <c r="BE149" s="59">
        <f t="shared" si="51"/>
        <v>1.3484671975487927</v>
      </c>
      <c r="BF149" s="59">
        <f t="shared" si="51"/>
        <v>1.257600178733862</v>
      </c>
      <c r="BG149" s="59">
        <f t="shared" si="51"/>
        <v>1.2263696280101495</v>
      </c>
      <c r="BH149" s="59">
        <f t="shared" si="51"/>
        <v>1.1603498077015144</v>
      </c>
      <c r="BI149" s="59">
        <f t="shared" si="51"/>
        <v>1.2669118937810191</v>
      </c>
      <c r="BJ149" s="59">
        <f t="shared" si="51"/>
        <v>1.2898520658123613</v>
      </c>
      <c r="BK149" s="59">
        <f t="shared" si="51"/>
        <v>1.2414104016724383</v>
      </c>
      <c r="BL149" s="59">
        <f t="shared" si="51"/>
        <v>1.2549590667539059</v>
      </c>
    </row>
    <row r="150" spans="1:186" x14ac:dyDescent="0.25">
      <c r="C150" s="55" t="s">
        <v>208</v>
      </c>
      <c r="D150" s="11"/>
      <c r="I150" s="55" t="s">
        <v>208</v>
      </c>
      <c r="L150" s="11">
        <f t="shared" ref="L150:AQ150" si="52">SUM(L109:L125)</f>
        <v>67000</v>
      </c>
      <c r="M150" s="11">
        <f t="shared" si="52"/>
        <v>440750</v>
      </c>
      <c r="N150" s="11">
        <f t="shared" si="52"/>
        <v>529720</v>
      </c>
      <c r="O150" s="11">
        <f t="shared" si="52"/>
        <v>510800</v>
      </c>
      <c r="P150" s="11">
        <f t="shared" si="52"/>
        <v>532370</v>
      </c>
      <c r="Q150" s="11">
        <f t="shared" si="52"/>
        <v>543040</v>
      </c>
      <c r="R150" s="11">
        <f t="shared" si="52"/>
        <v>504300</v>
      </c>
      <c r="S150" s="11">
        <f t="shared" si="52"/>
        <v>465260</v>
      </c>
      <c r="T150" s="11">
        <f t="shared" si="52"/>
        <v>484630</v>
      </c>
      <c r="U150" s="11">
        <f t="shared" si="52"/>
        <v>515400</v>
      </c>
      <c r="V150" s="11">
        <f t="shared" si="52"/>
        <v>494180</v>
      </c>
      <c r="W150" s="11">
        <f t="shared" si="52"/>
        <v>489000</v>
      </c>
      <c r="X150" s="11">
        <f t="shared" si="52"/>
        <v>474380</v>
      </c>
      <c r="Y150" s="11">
        <f t="shared" si="52"/>
        <v>469180</v>
      </c>
      <c r="Z150" s="11">
        <f t="shared" si="52"/>
        <v>499280</v>
      </c>
      <c r="AA150" s="11">
        <f t="shared" si="52"/>
        <v>434050</v>
      </c>
      <c r="AB150" s="11">
        <f t="shared" si="52"/>
        <v>449470</v>
      </c>
      <c r="AC150" s="11">
        <f t="shared" si="52"/>
        <v>477420</v>
      </c>
      <c r="AD150" s="11">
        <f t="shared" si="52"/>
        <v>463080</v>
      </c>
      <c r="AE150" s="11">
        <f t="shared" si="52"/>
        <v>477320</v>
      </c>
      <c r="AF150" s="11">
        <f t="shared" si="52"/>
        <v>452290</v>
      </c>
      <c r="AG150" s="11">
        <f t="shared" si="52"/>
        <v>433400</v>
      </c>
      <c r="AH150" s="11">
        <f t="shared" si="52"/>
        <v>470430</v>
      </c>
      <c r="AI150" s="11">
        <f t="shared" si="52"/>
        <v>460820</v>
      </c>
      <c r="AJ150" s="11">
        <f t="shared" si="52"/>
        <v>422750</v>
      </c>
      <c r="AK150" s="11">
        <f t="shared" si="52"/>
        <v>456220</v>
      </c>
      <c r="AL150" s="11">
        <f t="shared" si="52"/>
        <v>507490</v>
      </c>
      <c r="AM150" s="11">
        <f t="shared" si="52"/>
        <v>473170</v>
      </c>
      <c r="AN150" s="11">
        <f t="shared" si="52"/>
        <v>469640</v>
      </c>
      <c r="AO150" s="11">
        <f t="shared" si="52"/>
        <v>447020</v>
      </c>
      <c r="AP150" s="11">
        <f t="shared" si="52"/>
        <v>461830</v>
      </c>
      <c r="AQ150" s="11">
        <f t="shared" si="52"/>
        <v>473600</v>
      </c>
      <c r="AR150" s="11">
        <f t="shared" ref="AR150:BL150" si="53">SUM(AR109:AR125)</f>
        <v>459860</v>
      </c>
      <c r="AS150" s="11">
        <f t="shared" si="53"/>
        <v>473320</v>
      </c>
      <c r="AT150" s="11">
        <f t="shared" si="53"/>
        <v>489790</v>
      </c>
      <c r="AU150" s="11">
        <f t="shared" si="53"/>
        <v>525310</v>
      </c>
      <c r="AV150" s="11">
        <f t="shared" si="53"/>
        <v>491750</v>
      </c>
      <c r="AW150" s="11">
        <f t="shared" si="53"/>
        <v>465250</v>
      </c>
      <c r="AX150" s="11">
        <f t="shared" si="53"/>
        <v>487780</v>
      </c>
      <c r="AY150" s="11">
        <f t="shared" si="53"/>
        <v>410120</v>
      </c>
      <c r="AZ150" s="11">
        <f t="shared" si="53"/>
        <v>401910</v>
      </c>
      <c r="BA150" s="11">
        <f t="shared" si="53"/>
        <v>436420</v>
      </c>
      <c r="BB150" s="11">
        <f t="shared" si="53"/>
        <v>426010</v>
      </c>
      <c r="BC150" s="11">
        <f t="shared" si="53"/>
        <v>390620</v>
      </c>
      <c r="BD150" s="11">
        <f t="shared" si="53"/>
        <v>432490</v>
      </c>
      <c r="BE150" s="11">
        <f t="shared" si="53"/>
        <v>502830</v>
      </c>
      <c r="BF150" s="11">
        <f t="shared" si="53"/>
        <v>510700</v>
      </c>
      <c r="BG150" s="11">
        <f t="shared" si="53"/>
        <v>528800</v>
      </c>
      <c r="BH150" s="11">
        <f t="shared" si="53"/>
        <v>496240</v>
      </c>
      <c r="BI150" s="11">
        <f t="shared" si="53"/>
        <v>549800</v>
      </c>
      <c r="BJ150" s="11">
        <f t="shared" si="53"/>
        <v>533380</v>
      </c>
      <c r="BK150" s="11">
        <f t="shared" si="53"/>
        <v>542830</v>
      </c>
      <c r="BL150" s="11">
        <f t="shared" si="53"/>
        <v>538540</v>
      </c>
    </row>
    <row r="151" spans="1:186" x14ac:dyDescent="0.25">
      <c r="C151" s="55" t="s">
        <v>209</v>
      </c>
      <c r="D151" s="59"/>
      <c r="G151" s="61"/>
      <c r="I151" s="55" t="s">
        <v>209</v>
      </c>
      <c r="L151" s="59">
        <f>(L150/$D$170)</f>
        <v>0.10692114964173435</v>
      </c>
      <c r="M151" s="59">
        <f t="shared" ref="M151:BL151" si="54">(M150/$D$170)</f>
        <v>0.70336562245663314</v>
      </c>
      <c r="N151" s="59">
        <f t="shared" si="54"/>
        <v>0.84534733415253016</v>
      </c>
      <c r="O151" s="59">
        <f t="shared" si="54"/>
        <v>0.81515407816414787</v>
      </c>
      <c r="P151" s="59">
        <f t="shared" si="54"/>
        <v>0.849576304996569</v>
      </c>
      <c r="Q151" s="59">
        <f t="shared" si="54"/>
        <v>0.86660389703652874</v>
      </c>
      <c r="R151" s="59">
        <f t="shared" si="54"/>
        <v>0.80478113081084535</v>
      </c>
      <c r="S151" s="59">
        <f t="shared" si="54"/>
        <v>0.74247961316885558</v>
      </c>
      <c r="T151" s="59">
        <f t="shared" si="54"/>
        <v>0.77339099628169738</v>
      </c>
      <c r="U151" s="59">
        <f t="shared" si="54"/>
        <v>0.82249493321417744</v>
      </c>
      <c r="V151" s="59">
        <f t="shared" si="54"/>
        <v>0.78863124970078036</v>
      </c>
      <c r="W151" s="59">
        <f t="shared" si="54"/>
        <v>0.78036480857922541</v>
      </c>
      <c r="X151" s="59">
        <f t="shared" si="54"/>
        <v>0.75703365622456631</v>
      </c>
      <c r="Y151" s="59">
        <f t="shared" si="54"/>
        <v>0.74873529834192432</v>
      </c>
      <c r="Z151" s="59">
        <f t="shared" si="54"/>
        <v>0.796770023777987</v>
      </c>
      <c r="AA151" s="59">
        <f t="shared" si="54"/>
        <v>0.69267350749245971</v>
      </c>
      <c r="AB151" s="59">
        <f t="shared" si="54"/>
        <v>0.71728133029060215</v>
      </c>
      <c r="AC151" s="59">
        <f t="shared" si="54"/>
        <v>0.76188500390980318</v>
      </c>
      <c r="AD151" s="59">
        <f t="shared" si="54"/>
        <v>0.73900068621036341</v>
      </c>
      <c r="AE151" s="59">
        <f t="shared" si="54"/>
        <v>0.76172542010436783</v>
      </c>
      <c r="AF151" s="59">
        <f t="shared" si="54"/>
        <v>0.72178159360388106</v>
      </c>
      <c r="AG151" s="59">
        <f t="shared" si="54"/>
        <v>0.69163621275712939</v>
      </c>
      <c r="AH151" s="59">
        <f t="shared" si="54"/>
        <v>0.75073009590986706</v>
      </c>
      <c r="AI151" s="59">
        <f t="shared" si="54"/>
        <v>0.73539409220752283</v>
      </c>
      <c r="AJ151" s="59">
        <f t="shared" si="54"/>
        <v>0.6746405374782567</v>
      </c>
      <c r="AK151" s="59">
        <f t="shared" si="54"/>
        <v>0.72805323715749326</v>
      </c>
      <c r="AL151" s="59">
        <f t="shared" si="54"/>
        <v>0.80987185420423535</v>
      </c>
      <c r="AM151" s="59">
        <f t="shared" si="54"/>
        <v>0.75510269217879766</v>
      </c>
      <c r="AN151" s="59">
        <f t="shared" si="54"/>
        <v>0.74946938384692718</v>
      </c>
      <c r="AO151" s="59">
        <f t="shared" si="54"/>
        <v>0.71337152705743423</v>
      </c>
      <c r="AP151" s="59">
        <f t="shared" si="54"/>
        <v>0.73700588864242056</v>
      </c>
      <c r="AQ151" s="59">
        <f t="shared" si="54"/>
        <v>0.75578890254217002</v>
      </c>
      <c r="AR151" s="59">
        <f t="shared" si="54"/>
        <v>0.73386208767534267</v>
      </c>
      <c r="AS151" s="59">
        <f t="shared" si="54"/>
        <v>0.7553420678869508</v>
      </c>
      <c r="AT151" s="59">
        <f t="shared" si="54"/>
        <v>0.78162552064216528</v>
      </c>
      <c r="AU151" s="59">
        <f t="shared" si="54"/>
        <v>0.83830968833282793</v>
      </c>
      <c r="AV151" s="59">
        <f t="shared" si="54"/>
        <v>0.7847533632286996</v>
      </c>
      <c r="AW151" s="59">
        <f t="shared" si="54"/>
        <v>0.74246365478831211</v>
      </c>
      <c r="AX151" s="59">
        <f t="shared" si="54"/>
        <v>0.77841788615291319</v>
      </c>
      <c r="AY151" s="59">
        <f t="shared" si="54"/>
        <v>0.65448510285176265</v>
      </c>
      <c r="AZ151" s="59">
        <f t="shared" si="54"/>
        <v>0.64138327242551429</v>
      </c>
      <c r="BA151" s="59">
        <f t="shared" si="54"/>
        <v>0.69645564368127921</v>
      </c>
      <c r="BB151" s="59">
        <f t="shared" si="54"/>
        <v>0.67984296953545154</v>
      </c>
      <c r="BC151" s="59">
        <f t="shared" si="54"/>
        <v>0.62336626079185486</v>
      </c>
      <c r="BD151" s="59">
        <f t="shared" si="54"/>
        <v>0.69018400012766701</v>
      </c>
      <c r="BE151" s="59">
        <f t="shared" si="54"/>
        <v>0.80243524887094453</v>
      </c>
      <c r="BF151" s="59">
        <f t="shared" si="54"/>
        <v>0.81499449435871252</v>
      </c>
      <c r="BG151" s="59">
        <f t="shared" si="54"/>
        <v>0.84387916314252431</v>
      </c>
      <c r="BH151" s="59">
        <f t="shared" si="54"/>
        <v>0.79191867609275013</v>
      </c>
      <c r="BI151" s="59">
        <f t="shared" si="54"/>
        <v>0.87739176228396343</v>
      </c>
      <c r="BJ151" s="59">
        <f t="shared" si="54"/>
        <v>0.85118810143146673</v>
      </c>
      <c r="BK151" s="59">
        <f t="shared" si="54"/>
        <v>0.86626877104511435</v>
      </c>
      <c r="BL151" s="59">
        <f t="shared" si="54"/>
        <v>0.85942262579193462</v>
      </c>
    </row>
    <row r="152" spans="1:186" x14ac:dyDescent="0.25">
      <c r="A152" s="2"/>
      <c r="C152" s="55" t="s">
        <v>210</v>
      </c>
      <c r="D152" s="11"/>
      <c r="I152" s="55" t="s">
        <v>210</v>
      </c>
      <c r="L152" s="11">
        <f t="shared" ref="L152:AQ152" si="55">SUM(L125:L132)</f>
        <v>41000</v>
      </c>
      <c r="M152" s="11">
        <f t="shared" si="55"/>
        <v>221260</v>
      </c>
      <c r="N152" s="11">
        <f t="shared" si="55"/>
        <v>193780</v>
      </c>
      <c r="O152" s="11">
        <f t="shared" si="55"/>
        <v>169080</v>
      </c>
      <c r="P152" s="11">
        <f t="shared" si="55"/>
        <v>175720</v>
      </c>
      <c r="Q152" s="11">
        <f t="shared" si="55"/>
        <v>195080</v>
      </c>
      <c r="R152" s="11">
        <f t="shared" si="55"/>
        <v>188780</v>
      </c>
      <c r="S152" s="11">
        <f t="shared" si="55"/>
        <v>192600</v>
      </c>
      <c r="T152" s="11">
        <f t="shared" si="55"/>
        <v>175640</v>
      </c>
      <c r="U152" s="11">
        <f t="shared" si="55"/>
        <v>189360</v>
      </c>
      <c r="V152" s="11">
        <f t="shared" si="55"/>
        <v>163660</v>
      </c>
      <c r="W152" s="11">
        <f t="shared" si="55"/>
        <v>182260</v>
      </c>
      <c r="X152" s="11">
        <f t="shared" si="55"/>
        <v>174500</v>
      </c>
      <c r="Y152" s="11">
        <f t="shared" si="55"/>
        <v>179480</v>
      </c>
      <c r="Z152" s="11">
        <f t="shared" si="55"/>
        <v>183500</v>
      </c>
      <c r="AA152" s="11">
        <f t="shared" si="55"/>
        <v>250980</v>
      </c>
      <c r="AB152" s="11">
        <f t="shared" si="55"/>
        <v>256980</v>
      </c>
      <c r="AC152" s="11">
        <f t="shared" si="55"/>
        <v>242280</v>
      </c>
      <c r="AD152" s="11">
        <f t="shared" si="55"/>
        <v>238400</v>
      </c>
      <c r="AE152" s="11">
        <f t="shared" si="55"/>
        <v>250460</v>
      </c>
      <c r="AF152" s="11">
        <f t="shared" si="55"/>
        <v>192500</v>
      </c>
      <c r="AG152" s="11">
        <f t="shared" si="55"/>
        <v>181600</v>
      </c>
      <c r="AH152" s="11">
        <f t="shared" si="55"/>
        <v>194100</v>
      </c>
      <c r="AI152" s="11">
        <f t="shared" si="55"/>
        <v>201260</v>
      </c>
      <c r="AJ152" s="11">
        <f t="shared" si="55"/>
        <v>182480</v>
      </c>
      <c r="AK152" s="11">
        <f t="shared" si="55"/>
        <v>192000</v>
      </c>
      <c r="AL152" s="11">
        <f t="shared" si="55"/>
        <v>226940</v>
      </c>
      <c r="AM152" s="11">
        <f t="shared" si="55"/>
        <v>189680</v>
      </c>
      <c r="AN152" s="11">
        <f t="shared" si="55"/>
        <v>169500</v>
      </c>
      <c r="AO152" s="11">
        <f t="shared" si="55"/>
        <v>150320</v>
      </c>
      <c r="AP152" s="11">
        <f t="shared" si="55"/>
        <v>158760</v>
      </c>
      <c r="AQ152" s="11">
        <f t="shared" si="55"/>
        <v>172800</v>
      </c>
      <c r="AR152" s="11">
        <f t="shared" ref="AR152:BL152" si="56">SUM(AR125:AR132)</f>
        <v>180560</v>
      </c>
      <c r="AS152" s="11">
        <f t="shared" si="56"/>
        <v>229400</v>
      </c>
      <c r="AT152" s="11">
        <f t="shared" si="56"/>
        <v>235140</v>
      </c>
      <c r="AU152" s="11">
        <f t="shared" si="56"/>
        <v>259280</v>
      </c>
      <c r="AV152" s="11">
        <f t="shared" si="56"/>
        <v>245740</v>
      </c>
      <c r="AW152" s="11">
        <f t="shared" si="56"/>
        <v>228920</v>
      </c>
      <c r="AX152" s="11">
        <f t="shared" si="56"/>
        <v>245380</v>
      </c>
      <c r="AY152" s="11">
        <f t="shared" si="56"/>
        <v>251380</v>
      </c>
      <c r="AZ152" s="11">
        <f t="shared" si="56"/>
        <v>250120</v>
      </c>
      <c r="BA152" s="11">
        <f t="shared" si="56"/>
        <v>180380</v>
      </c>
      <c r="BB152" s="11">
        <f t="shared" si="56"/>
        <v>186980</v>
      </c>
      <c r="BC152" s="11">
        <f t="shared" si="56"/>
        <v>185120</v>
      </c>
      <c r="BD152" s="11">
        <f t="shared" si="56"/>
        <v>198300</v>
      </c>
      <c r="BE152" s="11">
        <f t="shared" si="56"/>
        <v>181880</v>
      </c>
      <c r="BF152" s="11">
        <f t="shared" si="56"/>
        <v>186760</v>
      </c>
      <c r="BG152" s="11">
        <f t="shared" si="56"/>
        <v>158280</v>
      </c>
      <c r="BH152" s="11">
        <f t="shared" si="56"/>
        <v>160500</v>
      </c>
      <c r="BI152" s="11">
        <f t="shared" si="56"/>
        <v>147760</v>
      </c>
      <c r="BJ152" s="11">
        <f t="shared" si="56"/>
        <v>204360</v>
      </c>
      <c r="BK152" s="11">
        <f t="shared" si="56"/>
        <v>249580</v>
      </c>
      <c r="BL152" s="11">
        <f t="shared" si="56"/>
        <v>227140</v>
      </c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  <c r="EA152" s="2"/>
      <c r="EB152" s="2"/>
      <c r="EC152" s="2"/>
      <c r="ED152" s="2"/>
      <c r="EE152" s="2"/>
      <c r="EF152" s="2"/>
      <c r="EG152" s="2"/>
      <c r="EH152" s="2"/>
      <c r="EI152" s="2"/>
      <c r="EJ152" s="2"/>
      <c r="EK152" s="2"/>
      <c r="EL152" s="2"/>
      <c r="EM152" s="2"/>
      <c r="EN152" s="2"/>
      <c r="EO152" s="2"/>
      <c r="EP152" s="2"/>
      <c r="EQ152" s="2"/>
      <c r="ER152" s="2"/>
      <c r="ES152" s="2"/>
      <c r="ET152" s="2"/>
      <c r="EU152" s="2"/>
      <c r="EV152" s="2"/>
      <c r="EW152" s="2"/>
      <c r="EX152" s="2"/>
      <c r="EY152" s="2"/>
      <c r="EZ152" s="2"/>
      <c r="FA152" s="2"/>
      <c r="FB152" s="2"/>
      <c r="FC152" s="2"/>
      <c r="FD152" s="2"/>
      <c r="FE152" s="2"/>
      <c r="FF152" s="2"/>
      <c r="FG152" s="2"/>
      <c r="FH152" s="2"/>
      <c r="FI152" s="2"/>
      <c r="FJ152" s="2"/>
      <c r="FK152" s="2"/>
      <c r="FL152" s="2"/>
      <c r="FM152" s="2"/>
      <c r="FN152" s="2"/>
      <c r="FO152" s="2"/>
      <c r="FP152" s="2"/>
      <c r="FQ152" s="2"/>
      <c r="FR152" s="2"/>
      <c r="FS152" s="2"/>
      <c r="FT152" s="2"/>
      <c r="FU152" s="2"/>
      <c r="FV152" s="2"/>
      <c r="FW152" s="2"/>
      <c r="FX152" s="2"/>
      <c r="FY152" s="2"/>
      <c r="FZ152" s="2"/>
      <c r="GA152" s="2"/>
      <c r="GB152" s="2"/>
      <c r="GC152" s="2"/>
      <c r="GD152" s="2"/>
    </row>
    <row r="153" spans="1:186" x14ac:dyDescent="0.25">
      <c r="A153" s="2"/>
      <c r="C153" s="55" t="s">
        <v>211</v>
      </c>
      <c r="D153" s="59"/>
      <c r="G153" s="61"/>
      <c r="I153" s="55" t="s">
        <v>211</v>
      </c>
      <c r="L153" s="59">
        <f>(L152/$D$170)</f>
        <v>6.5429360228524011E-2</v>
      </c>
      <c r="M153" s="59">
        <f t="shared" ref="M153:BL153" si="57">(M152/$D$170)</f>
        <v>0.35309512790642006</v>
      </c>
      <c r="N153" s="59">
        <f t="shared" si="57"/>
        <v>0.30924149817276542</v>
      </c>
      <c r="O153" s="59">
        <f t="shared" si="57"/>
        <v>0.26982429823021559</v>
      </c>
      <c r="P153" s="59">
        <f t="shared" si="57"/>
        <v>0.28042066291112777</v>
      </c>
      <c r="Q153" s="59">
        <f t="shared" si="57"/>
        <v>0.31131608764342594</v>
      </c>
      <c r="R153" s="59">
        <f t="shared" si="57"/>
        <v>0.30126230790099423</v>
      </c>
      <c r="S153" s="59">
        <f t="shared" si="57"/>
        <v>0.3073584092686274</v>
      </c>
      <c r="T153" s="59">
        <f t="shared" si="57"/>
        <v>0.28029299586677942</v>
      </c>
      <c r="U153" s="59">
        <f t="shared" si="57"/>
        <v>0.30218789397251966</v>
      </c>
      <c r="V153" s="59">
        <f t="shared" si="57"/>
        <v>0.26117485597561557</v>
      </c>
      <c r="W153" s="59">
        <f t="shared" si="57"/>
        <v>0.29085744378660455</v>
      </c>
      <c r="X153" s="59">
        <f t="shared" si="57"/>
        <v>0.2784737404848156</v>
      </c>
      <c r="Y153" s="59">
        <f t="shared" si="57"/>
        <v>0.28642101399549974</v>
      </c>
      <c r="Z153" s="59">
        <f t="shared" si="57"/>
        <v>0.29283628297400383</v>
      </c>
      <c r="AA153" s="59">
        <f t="shared" si="57"/>
        <v>0.40052343488182818</v>
      </c>
      <c r="AB153" s="59">
        <f t="shared" si="57"/>
        <v>0.41009846320795368</v>
      </c>
      <c r="AC153" s="59">
        <f t="shared" si="57"/>
        <v>0.38663964380894628</v>
      </c>
      <c r="AD153" s="59">
        <f t="shared" si="57"/>
        <v>0.3804477921580518</v>
      </c>
      <c r="AE153" s="59">
        <f t="shared" si="57"/>
        <v>0.399693599093564</v>
      </c>
      <c r="AF153" s="59">
        <f t="shared" si="57"/>
        <v>0.30719882546319199</v>
      </c>
      <c r="AG153" s="59">
        <f t="shared" si="57"/>
        <v>0.28980419067073071</v>
      </c>
      <c r="AH153" s="59">
        <f t="shared" si="57"/>
        <v>0.30975216635015879</v>
      </c>
      <c r="AI153" s="59">
        <f t="shared" si="57"/>
        <v>0.32117836681933515</v>
      </c>
      <c r="AJ153" s="59">
        <f t="shared" si="57"/>
        <v>0.29120852815856246</v>
      </c>
      <c r="AK153" s="59">
        <f t="shared" si="57"/>
        <v>0.30640090643601486</v>
      </c>
      <c r="AL153" s="59">
        <f t="shared" si="57"/>
        <v>0.36215948805515219</v>
      </c>
      <c r="AM153" s="59">
        <f t="shared" si="57"/>
        <v>0.30269856214991303</v>
      </c>
      <c r="AN153" s="59">
        <f t="shared" si="57"/>
        <v>0.27049455021304436</v>
      </c>
      <c r="AO153" s="59">
        <f t="shared" si="57"/>
        <v>0.23988637633052998</v>
      </c>
      <c r="AP153" s="59">
        <f t="shared" si="57"/>
        <v>0.25335524950927979</v>
      </c>
      <c r="AQ153" s="59">
        <f t="shared" si="57"/>
        <v>0.27576081579241341</v>
      </c>
      <c r="AR153" s="59">
        <f t="shared" si="57"/>
        <v>0.2881445190942023</v>
      </c>
      <c r="AS153" s="59">
        <f t="shared" si="57"/>
        <v>0.36608524966886358</v>
      </c>
      <c r="AT153" s="59">
        <f t="shared" si="57"/>
        <v>0.37524536010085696</v>
      </c>
      <c r="AU153" s="59">
        <f t="shared" si="57"/>
        <v>0.41376889073296841</v>
      </c>
      <c r="AV153" s="59">
        <f t="shared" si="57"/>
        <v>0.39216124347701198</v>
      </c>
      <c r="AW153" s="59">
        <f t="shared" si="57"/>
        <v>0.36531924740277355</v>
      </c>
      <c r="AX153" s="59">
        <f t="shared" si="57"/>
        <v>0.3915867417774444</v>
      </c>
      <c r="AY153" s="59">
        <f t="shared" si="57"/>
        <v>0.4011617701035699</v>
      </c>
      <c r="AZ153" s="59">
        <f t="shared" si="57"/>
        <v>0.39915101415508353</v>
      </c>
      <c r="BA153" s="59">
        <f t="shared" si="57"/>
        <v>0.28785726824441854</v>
      </c>
      <c r="BB153" s="59">
        <f t="shared" si="57"/>
        <v>0.29838979940315657</v>
      </c>
      <c r="BC153" s="59">
        <f t="shared" si="57"/>
        <v>0.29542154062205767</v>
      </c>
      <c r="BD153" s="59">
        <f t="shared" si="57"/>
        <v>0.31645468617844663</v>
      </c>
      <c r="BE153" s="59">
        <f t="shared" si="57"/>
        <v>0.29025102532594993</v>
      </c>
      <c r="BF153" s="59">
        <f t="shared" si="57"/>
        <v>0.29803871503119861</v>
      </c>
      <c r="BG153" s="59">
        <f t="shared" si="57"/>
        <v>0.25258924724318976</v>
      </c>
      <c r="BH153" s="59">
        <f t="shared" si="57"/>
        <v>0.25613200772385619</v>
      </c>
      <c r="BI153" s="59">
        <f t="shared" si="57"/>
        <v>0.2358010309113831</v>
      </c>
      <c r="BJ153" s="59">
        <f t="shared" si="57"/>
        <v>0.32612546478783333</v>
      </c>
      <c r="BK153" s="59">
        <f t="shared" si="57"/>
        <v>0.39828926160573225</v>
      </c>
      <c r="BL153" s="59">
        <f t="shared" si="57"/>
        <v>0.362478655666023</v>
      </c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  <c r="DT153" s="2"/>
      <c r="DU153" s="2"/>
      <c r="DV153" s="2"/>
      <c r="DW153" s="2"/>
      <c r="DX153" s="2"/>
      <c r="DY153" s="2"/>
      <c r="DZ153" s="2"/>
      <c r="EA153" s="2"/>
      <c r="EB153" s="2"/>
      <c r="EC153" s="2"/>
      <c r="ED153" s="2"/>
      <c r="EE153" s="2"/>
      <c r="EF153" s="2"/>
      <c r="EG153" s="2"/>
      <c r="EH153" s="2"/>
      <c r="EI153" s="2"/>
      <c r="EJ153" s="2"/>
      <c r="EK153" s="2"/>
      <c r="EL153" s="2"/>
      <c r="EM153" s="2"/>
      <c r="EN153" s="2"/>
      <c r="EO153" s="2"/>
      <c r="EP153" s="2"/>
      <c r="EQ153" s="2"/>
      <c r="ER153" s="2"/>
      <c r="ES153" s="2"/>
      <c r="ET153" s="2"/>
      <c r="EU153" s="2"/>
      <c r="EV153" s="2"/>
      <c r="EW153" s="2"/>
      <c r="EX153" s="2"/>
      <c r="EY153" s="2"/>
      <c r="EZ153" s="2"/>
      <c r="FA153" s="2"/>
      <c r="FB153" s="2"/>
      <c r="FC153" s="2"/>
      <c r="FD153" s="2"/>
      <c r="FE153" s="2"/>
      <c r="FF153" s="2"/>
      <c r="FG153" s="2"/>
      <c r="FH153" s="2"/>
      <c r="FI153" s="2"/>
      <c r="FJ153" s="2"/>
      <c r="FK153" s="2"/>
      <c r="FL153" s="2"/>
      <c r="FM153" s="2"/>
      <c r="FN153" s="2"/>
      <c r="FO153" s="2"/>
      <c r="FP153" s="2"/>
      <c r="FQ153" s="2"/>
      <c r="FR153" s="2"/>
      <c r="FS153" s="2"/>
      <c r="FT153" s="2"/>
      <c r="FU153" s="2"/>
      <c r="FV153" s="2"/>
      <c r="FW153" s="2"/>
      <c r="FX153" s="2"/>
      <c r="FY153" s="2"/>
      <c r="FZ153" s="2"/>
      <c r="GA153" s="2"/>
      <c r="GB153" s="2"/>
      <c r="GC153" s="2"/>
      <c r="GD153" s="2"/>
    </row>
    <row r="154" spans="1:186" x14ac:dyDescent="0.25">
      <c r="A154" s="2"/>
      <c r="D154" s="61"/>
      <c r="I154" s="4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  <c r="DT154" s="2"/>
      <c r="DU154" s="2"/>
      <c r="DV154" s="2"/>
      <c r="DW154" s="2"/>
      <c r="DX154" s="2"/>
      <c r="DY154" s="2"/>
      <c r="DZ154" s="2"/>
      <c r="EA154" s="2"/>
      <c r="EB154" s="2"/>
      <c r="EC154" s="2"/>
      <c r="ED154" s="2"/>
      <c r="EE154" s="2"/>
      <c r="EF154" s="2"/>
      <c r="EG154" s="2"/>
      <c r="EH154" s="2"/>
      <c r="EI154" s="2"/>
      <c r="EJ154" s="2"/>
      <c r="EK154" s="2"/>
      <c r="EL154" s="2"/>
      <c r="EM154" s="2"/>
      <c r="EN154" s="2"/>
      <c r="EO154" s="2"/>
      <c r="EP154" s="2"/>
      <c r="EQ154" s="2"/>
      <c r="ER154" s="2"/>
      <c r="ES154" s="2"/>
      <c r="ET154" s="2"/>
      <c r="EU154" s="2"/>
      <c r="EV154" s="2"/>
      <c r="EW154" s="2"/>
      <c r="EX154" s="2"/>
      <c r="EY154" s="2"/>
      <c r="EZ154" s="2"/>
      <c r="FA154" s="2"/>
      <c r="FB154" s="2"/>
      <c r="FC154" s="2"/>
      <c r="FD154" s="2"/>
      <c r="FE154" s="2"/>
      <c r="FF154" s="2"/>
      <c r="FG154" s="2"/>
      <c r="FH154" s="2"/>
      <c r="FI154" s="2"/>
      <c r="FJ154" s="2"/>
      <c r="FK154" s="2"/>
      <c r="FL154" s="2"/>
      <c r="FM154" s="2"/>
      <c r="FN154" s="2"/>
      <c r="FO154" s="2"/>
      <c r="FP154" s="2"/>
      <c r="FQ154" s="2"/>
      <c r="FR154" s="2"/>
      <c r="FS154" s="2"/>
      <c r="FT154" s="2"/>
      <c r="FU154" s="2"/>
      <c r="FV154" s="2"/>
      <c r="FW154" s="2"/>
      <c r="FX154" s="2"/>
      <c r="FY154" s="2"/>
      <c r="FZ154" s="2"/>
      <c r="GA154" s="2"/>
      <c r="GB154" s="2"/>
      <c r="GC154" s="2"/>
      <c r="GD154" s="2"/>
    </row>
    <row r="155" spans="1:186" x14ac:dyDescent="0.25">
      <c r="A155" s="2"/>
      <c r="C155" s="21" t="s">
        <v>212</v>
      </c>
      <c r="D155" s="11"/>
      <c r="I155" s="21" t="s">
        <v>212</v>
      </c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  <c r="DR155" s="2"/>
      <c r="DS155" s="2"/>
      <c r="DT155" s="2"/>
      <c r="DU155" s="2"/>
      <c r="DV155" s="2"/>
      <c r="DW155" s="2"/>
      <c r="DX155" s="2"/>
      <c r="DY155" s="2"/>
      <c r="DZ155" s="2"/>
      <c r="EA155" s="2"/>
      <c r="EB155" s="2"/>
      <c r="EC155" s="2"/>
      <c r="ED155" s="2"/>
      <c r="EE155" s="2"/>
      <c r="EF155" s="2"/>
      <c r="EG155" s="2"/>
      <c r="EH155" s="2"/>
      <c r="EI155" s="2"/>
      <c r="EJ155" s="2"/>
      <c r="EK155" s="2"/>
      <c r="EL155" s="2"/>
      <c r="EM155" s="2"/>
      <c r="EN155" s="2"/>
      <c r="EO155" s="2"/>
      <c r="EP155" s="2"/>
      <c r="EQ155" s="2"/>
      <c r="ER155" s="2"/>
      <c r="ES155" s="2"/>
      <c r="ET155" s="2"/>
      <c r="EU155" s="2"/>
      <c r="EV155" s="2"/>
      <c r="EW155" s="2"/>
      <c r="EX155" s="2"/>
      <c r="EY155" s="2"/>
      <c r="EZ155" s="2"/>
      <c r="FA155" s="2"/>
      <c r="FB155" s="2"/>
      <c r="FC155" s="2"/>
      <c r="FD155" s="2"/>
      <c r="FE155" s="2"/>
      <c r="FF155" s="2"/>
      <c r="FG155" s="2"/>
      <c r="FH155" s="2"/>
      <c r="FI155" s="2"/>
      <c r="FJ155" s="2"/>
      <c r="FK155" s="2"/>
      <c r="FL155" s="2"/>
      <c r="FM155" s="2"/>
      <c r="FN155" s="2"/>
      <c r="FO155" s="2"/>
      <c r="FP155" s="2"/>
      <c r="FQ155" s="2"/>
      <c r="FR155" s="2"/>
      <c r="FS155" s="2"/>
      <c r="FT155" s="2"/>
      <c r="FU155" s="2"/>
      <c r="FV155" s="2"/>
      <c r="FW155" s="2"/>
      <c r="FX155" s="2"/>
      <c r="FY155" s="2"/>
      <c r="FZ155" s="2"/>
      <c r="GA155" s="2"/>
      <c r="GB155" s="2"/>
      <c r="GC155" s="2"/>
      <c r="GD155" s="2"/>
    </row>
    <row r="156" spans="1:186" x14ac:dyDescent="0.25">
      <c r="A156" s="2"/>
      <c r="C156" s="21">
        <v>1</v>
      </c>
      <c r="D156" s="59"/>
      <c r="I156" s="21">
        <v>1</v>
      </c>
      <c r="L156" s="12">
        <f t="shared" ref="L156:BK156" si="58">(L142/L139)</f>
        <v>4.7757001141251865E-2</v>
      </c>
      <c r="M156" s="12">
        <f t="shared" si="58"/>
        <v>4.6946338355643248E-2</v>
      </c>
      <c r="N156" s="12">
        <f t="shared" si="58"/>
        <v>4.5292891129632029E-2</v>
      </c>
      <c r="O156" s="12">
        <f t="shared" si="58"/>
        <v>4.9814307694631646E-2</v>
      </c>
      <c r="P156" s="12">
        <f t="shared" si="58"/>
        <v>5.0272866281859445E-2</v>
      </c>
      <c r="Q156" s="12">
        <f t="shared" si="58"/>
        <v>4.9406171906545684E-2</v>
      </c>
      <c r="R156" s="12">
        <f t="shared" si="58"/>
        <v>4.7315238518908329E-2</v>
      </c>
      <c r="S156" s="12">
        <f t="shared" si="58"/>
        <v>5.0611536236971746E-2</v>
      </c>
      <c r="T156" s="12">
        <f t="shared" si="58"/>
        <v>4.8915370476123439E-2</v>
      </c>
      <c r="U156" s="12">
        <f t="shared" si="58"/>
        <v>4.8347437820047759E-2</v>
      </c>
      <c r="V156" s="12">
        <f t="shared" si="58"/>
        <v>4.610978554262074E-2</v>
      </c>
      <c r="W156" s="12">
        <f t="shared" si="58"/>
        <v>5.0778832384456338E-2</v>
      </c>
      <c r="X156" s="12">
        <f t="shared" si="58"/>
        <v>4.8615662061542927E-2</v>
      </c>
      <c r="Y156" s="12">
        <f t="shared" si="58"/>
        <v>4.4797095574154913E-2</v>
      </c>
      <c r="Z156" s="12">
        <f t="shared" si="58"/>
        <v>4.6244306565412875E-2</v>
      </c>
      <c r="AA156" s="12">
        <f t="shared" si="58"/>
        <v>4.3988637692176695E-2</v>
      </c>
      <c r="AB156" s="12">
        <f t="shared" si="58"/>
        <v>4.6094646352163059E-2</v>
      </c>
      <c r="AC156" s="12">
        <f t="shared" si="58"/>
        <v>4.3231573816536875E-2</v>
      </c>
      <c r="AD156" s="12">
        <f t="shared" si="58"/>
        <v>4.6957112356622165E-2</v>
      </c>
      <c r="AE156" s="12">
        <f t="shared" si="58"/>
        <v>4.8806929849763418E-2</v>
      </c>
      <c r="AF156" s="12">
        <f t="shared" si="58"/>
        <v>5.2313228343220018E-2</v>
      </c>
      <c r="AG156" s="12">
        <f t="shared" si="58"/>
        <v>4.8910251555378641E-2</v>
      </c>
      <c r="AH156" s="12">
        <f t="shared" si="58"/>
        <v>5.3864800509381118E-2</v>
      </c>
      <c r="AI156" s="12">
        <f t="shared" si="58"/>
        <v>4.8814374944303573E-2</v>
      </c>
      <c r="AJ156" s="12">
        <f t="shared" si="58"/>
        <v>5.9067288270011876E-2</v>
      </c>
      <c r="AK156" s="12">
        <f t="shared" si="58"/>
        <v>7.8604666159113698E-2</v>
      </c>
      <c r="AL156" s="12">
        <f t="shared" si="58"/>
        <v>9.6608175163144586E-2</v>
      </c>
      <c r="AM156" s="12">
        <f t="shared" si="58"/>
        <v>7.9566423585746199E-2</v>
      </c>
      <c r="AN156" s="12">
        <f t="shared" si="58"/>
        <v>7.1176238305210734E-2</v>
      </c>
      <c r="AO156" s="12">
        <f t="shared" si="58"/>
        <v>6.3538443848135326E-2</v>
      </c>
      <c r="AP156" s="12">
        <f t="shared" si="58"/>
        <v>6.2071566097081254E-2</v>
      </c>
      <c r="AQ156" s="12">
        <f t="shared" si="58"/>
        <v>5.739368254249913E-2</v>
      </c>
      <c r="AR156" s="12">
        <f t="shared" si="58"/>
        <v>5.5368439194980523E-2</v>
      </c>
      <c r="AS156" s="12">
        <f t="shared" si="58"/>
        <v>4.7708423716909885E-2</v>
      </c>
      <c r="AT156" s="12">
        <f t="shared" si="58"/>
        <v>5.3823433039756979E-2</v>
      </c>
      <c r="AU156" s="12">
        <f t="shared" si="58"/>
        <v>4.6637656169030275E-2</v>
      </c>
      <c r="AV156" s="12">
        <f t="shared" si="58"/>
        <v>4.9293618218249763E-2</v>
      </c>
      <c r="AW156" s="12">
        <f t="shared" si="58"/>
        <v>4.6770334190987001E-2</v>
      </c>
      <c r="AX156" s="12">
        <f t="shared" si="58"/>
        <v>4.8677976428336461E-2</v>
      </c>
      <c r="AY156" s="12">
        <f t="shared" si="58"/>
        <v>4.5778249277818921E-2</v>
      </c>
      <c r="AZ156" s="12">
        <f t="shared" si="58"/>
        <v>4.8087651371298994E-2</v>
      </c>
      <c r="BA156" s="12">
        <f t="shared" si="58"/>
        <v>4.7037228330173708E-2</v>
      </c>
      <c r="BB156" s="12">
        <f t="shared" si="58"/>
        <v>4.9311938870246458E-2</v>
      </c>
      <c r="BC156" s="12">
        <f t="shared" si="58"/>
        <v>4.9702402329584089E-2</v>
      </c>
      <c r="BD156" s="12">
        <f t="shared" si="58"/>
        <v>4.4457448085463931E-2</v>
      </c>
      <c r="BE156" s="12">
        <f t="shared" si="58"/>
        <v>3.9640905243037261E-2</v>
      </c>
      <c r="BF156" s="12">
        <f t="shared" si="58"/>
        <v>4.4819691501019963E-2</v>
      </c>
      <c r="BG156" s="12">
        <f t="shared" si="58"/>
        <v>3.9206980204660333E-2</v>
      </c>
      <c r="BH156" s="12">
        <f t="shared" si="58"/>
        <v>4.210601750788296E-2</v>
      </c>
      <c r="BI156" s="12">
        <f t="shared" si="58"/>
        <v>4.0374041086094568E-2</v>
      </c>
      <c r="BJ156" s="12">
        <f t="shared" si="58"/>
        <v>3.9618873271275522E-2</v>
      </c>
      <c r="BK156" s="12">
        <f t="shared" si="58"/>
        <v>3.6422237829099258E-2</v>
      </c>
      <c r="BL156" s="12">
        <f>(BL142/BL139)</f>
        <v>3.6302456894719767E-2</v>
      </c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  <c r="EA156" s="2"/>
      <c r="EB156" s="2"/>
      <c r="EC156" s="2"/>
      <c r="ED156" s="2"/>
      <c r="EE156" s="2"/>
      <c r="EF156" s="2"/>
      <c r="EG156" s="2"/>
      <c r="EH156" s="2"/>
      <c r="EI156" s="2"/>
      <c r="EJ156" s="2"/>
      <c r="EK156" s="2"/>
      <c r="EL156" s="2"/>
      <c r="EM156" s="2"/>
      <c r="EN156" s="2"/>
      <c r="EO156" s="2"/>
      <c r="EP156" s="2"/>
      <c r="EQ156" s="2"/>
      <c r="ER156" s="2"/>
      <c r="ES156" s="2"/>
      <c r="ET156" s="2"/>
      <c r="EU156" s="2"/>
      <c r="EV156" s="2"/>
      <c r="EW156" s="2"/>
      <c r="EX156" s="2"/>
      <c r="EY156" s="2"/>
      <c r="EZ156" s="2"/>
      <c r="FA156" s="2"/>
      <c r="FB156" s="2"/>
      <c r="FC156" s="2"/>
      <c r="FD156" s="2"/>
      <c r="FE156" s="2"/>
      <c r="FF156" s="2"/>
      <c r="FG156" s="2"/>
      <c r="FH156" s="2"/>
      <c r="FI156" s="2"/>
      <c r="FJ156" s="2"/>
      <c r="FK156" s="2"/>
      <c r="FL156" s="2"/>
      <c r="FM156" s="2"/>
      <c r="FN156" s="2"/>
      <c r="FO156" s="2"/>
      <c r="FP156" s="2"/>
      <c r="FQ156" s="2"/>
      <c r="FR156" s="2"/>
      <c r="FS156" s="2"/>
      <c r="FT156" s="2"/>
      <c r="FU156" s="2"/>
      <c r="FV156" s="2"/>
      <c r="FW156" s="2"/>
      <c r="FX156" s="2"/>
      <c r="FY156" s="2"/>
      <c r="FZ156" s="2"/>
      <c r="GA156" s="2"/>
      <c r="GB156" s="2"/>
      <c r="GC156" s="2"/>
      <c r="GD156" s="2"/>
    </row>
    <row r="157" spans="1:186" x14ac:dyDescent="0.25">
      <c r="A157" s="2"/>
      <c r="C157" s="21">
        <v>2</v>
      </c>
      <c r="D157" s="11"/>
      <c r="I157" s="21">
        <v>2</v>
      </c>
      <c r="L157" s="12">
        <f t="shared" ref="L157:BK157" si="59">(L144/L139)</f>
        <v>7.8658590115003077E-2</v>
      </c>
      <c r="M157" s="12">
        <f t="shared" si="59"/>
        <v>7.7964272204498281E-2</v>
      </c>
      <c r="N157" s="12">
        <f t="shared" si="59"/>
        <v>7.8713232550009962E-2</v>
      </c>
      <c r="O157" s="12">
        <f t="shared" si="59"/>
        <v>8.5916948819704742E-2</v>
      </c>
      <c r="P157" s="12">
        <f t="shared" si="59"/>
        <v>8.6188146028546853E-2</v>
      </c>
      <c r="Q157" s="12">
        <f t="shared" si="59"/>
        <v>9.2710819906895572E-2</v>
      </c>
      <c r="R157" s="12">
        <f t="shared" si="59"/>
        <v>8.5388371656110129E-2</v>
      </c>
      <c r="S157" s="12">
        <f t="shared" si="59"/>
        <v>7.9004327859977394E-2</v>
      </c>
      <c r="T157" s="12">
        <f t="shared" si="59"/>
        <v>8.5697031988724748E-2</v>
      </c>
      <c r="U157" s="12">
        <f t="shared" si="59"/>
        <v>7.7197476209915378E-2</v>
      </c>
      <c r="V157" s="12">
        <f t="shared" si="59"/>
        <v>7.7391959106621638E-2</v>
      </c>
      <c r="W157" s="12">
        <f t="shared" si="59"/>
        <v>7.7968483530296562E-2</v>
      </c>
      <c r="X157" s="12">
        <f t="shared" si="59"/>
        <v>7.3233486462807043E-2</v>
      </c>
      <c r="Y157" s="12">
        <f t="shared" si="59"/>
        <v>7.7493163356036288E-2</v>
      </c>
      <c r="Z157" s="12">
        <f t="shared" si="59"/>
        <v>7.5092435815068775E-2</v>
      </c>
      <c r="AA157" s="12">
        <f t="shared" si="59"/>
        <v>8.4318317584084229E-2</v>
      </c>
      <c r="AB157" s="12">
        <f t="shared" si="59"/>
        <v>8.8099817776877906E-2</v>
      </c>
      <c r="AC157" s="12">
        <f t="shared" si="59"/>
        <v>8.9967917627180621E-2</v>
      </c>
      <c r="AD157" s="12">
        <f t="shared" si="59"/>
        <v>9.5516949978017809E-2</v>
      </c>
      <c r="AE157" s="12">
        <f t="shared" si="59"/>
        <v>9.3929262444923001E-2</v>
      </c>
      <c r="AF157" s="12">
        <f t="shared" si="59"/>
        <v>9.1738125009373783E-2</v>
      </c>
      <c r="AG157" s="12">
        <f t="shared" si="59"/>
        <v>9.6124953985920136E-2</v>
      </c>
      <c r="AH157" s="12">
        <f t="shared" si="59"/>
        <v>9.984320545342483E-2</v>
      </c>
      <c r="AI157" s="12">
        <f t="shared" si="59"/>
        <v>0.1039963706182101</v>
      </c>
      <c r="AJ157" s="12">
        <f t="shared" si="59"/>
        <v>0.10180982092390471</v>
      </c>
      <c r="AK157" s="12">
        <f t="shared" si="59"/>
        <v>0.11385827623362414</v>
      </c>
      <c r="AL157" s="12">
        <f t="shared" si="59"/>
        <v>0.1267225118460992</v>
      </c>
      <c r="AM157" s="12">
        <f t="shared" si="59"/>
        <v>0.12321448595258773</v>
      </c>
      <c r="AN157" s="12">
        <f t="shared" si="59"/>
        <v>0.11005438919813995</v>
      </c>
      <c r="AO157" s="12">
        <f t="shared" si="59"/>
        <v>9.6080873558228086E-2</v>
      </c>
      <c r="AP157" s="12">
        <f t="shared" si="59"/>
        <v>0.10038527930155937</v>
      </c>
      <c r="AQ157" s="12">
        <f t="shared" si="59"/>
        <v>9.6305222043630859E-2</v>
      </c>
      <c r="AR157" s="12">
        <f t="shared" si="59"/>
        <v>9.9906547891496472E-2</v>
      </c>
      <c r="AS157" s="12">
        <f t="shared" si="59"/>
        <v>0.10007528992457389</v>
      </c>
      <c r="AT157" s="12">
        <f t="shared" si="59"/>
        <v>9.7849971057847485E-2</v>
      </c>
      <c r="AU157" s="12">
        <f t="shared" si="59"/>
        <v>9.6680538300871893E-2</v>
      </c>
      <c r="AV157" s="12">
        <f t="shared" si="59"/>
        <v>9.7497687824739346E-2</v>
      </c>
      <c r="AW157" s="12">
        <f t="shared" si="59"/>
        <v>9.639951394884326E-2</v>
      </c>
      <c r="AX157" s="12">
        <f t="shared" si="59"/>
        <v>0.10214479290491918</v>
      </c>
      <c r="AY157" s="12">
        <f t="shared" si="59"/>
        <v>9.4204536522565691E-2</v>
      </c>
      <c r="AZ157" s="12">
        <f t="shared" si="59"/>
        <v>9.4112984620999152E-2</v>
      </c>
      <c r="BA157" s="12">
        <f t="shared" si="59"/>
        <v>9.8654310335897041E-2</v>
      </c>
      <c r="BB157" s="12">
        <f t="shared" si="59"/>
        <v>9.3245893557674042E-2</v>
      </c>
      <c r="BC157" s="12">
        <f t="shared" si="59"/>
        <v>9.3887596055649489E-2</v>
      </c>
      <c r="BD157" s="12">
        <f t="shared" si="59"/>
        <v>9.5767159632283244E-2</v>
      </c>
      <c r="BE157" s="12">
        <f t="shared" si="59"/>
        <v>8.269941824917941E-2</v>
      </c>
      <c r="BF157" s="12">
        <f t="shared" si="59"/>
        <v>8.4131439025526861E-2</v>
      </c>
      <c r="BG157" s="12">
        <f t="shared" si="59"/>
        <v>8.4379494037065961E-2</v>
      </c>
      <c r="BH157" s="12">
        <f t="shared" si="59"/>
        <v>8.0184560428656473E-2</v>
      </c>
      <c r="BI157" s="12">
        <f t="shared" si="59"/>
        <v>8.4078098675195084E-2</v>
      </c>
      <c r="BJ157" s="12">
        <f t="shared" si="59"/>
        <v>7.6745073185697107E-2</v>
      </c>
      <c r="BK157" s="12">
        <f t="shared" si="59"/>
        <v>7.1375639748881045E-2</v>
      </c>
      <c r="BL157" s="12">
        <f>(BL144/BL139)</f>
        <v>6.9737620934762351E-2</v>
      </c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  <c r="DR157" s="2"/>
      <c r="DS157" s="2"/>
      <c r="DT157" s="2"/>
      <c r="DU157" s="2"/>
      <c r="DV157" s="2"/>
      <c r="DW157" s="2"/>
      <c r="DX157" s="2"/>
      <c r="DY157" s="2"/>
      <c r="DZ157" s="2"/>
      <c r="EA157" s="2"/>
      <c r="EB157" s="2"/>
      <c r="EC157" s="2"/>
      <c r="ED157" s="2"/>
      <c r="EE157" s="2"/>
      <c r="EF157" s="2"/>
      <c r="EG157" s="2"/>
      <c r="EH157" s="2"/>
      <c r="EI157" s="2"/>
      <c r="EJ157" s="2"/>
      <c r="EK157" s="2"/>
      <c r="EL157" s="2"/>
      <c r="EM157" s="2"/>
      <c r="EN157" s="2"/>
      <c r="EO157" s="2"/>
      <c r="EP157" s="2"/>
      <c r="EQ157" s="2"/>
      <c r="ER157" s="2"/>
      <c r="ES157" s="2"/>
      <c r="ET157" s="2"/>
      <c r="EU157" s="2"/>
      <c r="EV157" s="2"/>
      <c r="EW157" s="2"/>
      <c r="EX157" s="2"/>
      <c r="EY157" s="2"/>
      <c r="EZ157" s="2"/>
      <c r="FA157" s="2"/>
      <c r="FB157" s="2"/>
      <c r="FC157" s="2"/>
      <c r="FD157" s="2"/>
      <c r="FE157" s="2"/>
      <c r="FF157" s="2"/>
      <c r="FG157" s="2"/>
      <c r="FH157" s="2"/>
      <c r="FI157" s="2"/>
      <c r="FJ157" s="2"/>
      <c r="FK157" s="2"/>
      <c r="FL157" s="2"/>
      <c r="FM157" s="2"/>
      <c r="FN157" s="2"/>
      <c r="FO157" s="2"/>
      <c r="FP157" s="2"/>
      <c r="FQ157" s="2"/>
      <c r="FR157" s="2"/>
      <c r="FS157" s="2"/>
      <c r="FT157" s="2"/>
      <c r="FU157" s="2"/>
      <c r="FV157" s="2"/>
      <c r="FW157" s="2"/>
      <c r="FX157" s="2"/>
      <c r="FY157" s="2"/>
      <c r="FZ157" s="2"/>
      <c r="GA157" s="2"/>
      <c r="GB157" s="2"/>
      <c r="GC157" s="2"/>
      <c r="GD157" s="2"/>
    </row>
    <row r="158" spans="1:186" x14ac:dyDescent="0.25">
      <c r="A158" s="2"/>
      <c r="C158" s="21">
        <v>3</v>
      </c>
      <c r="D158" s="59"/>
      <c r="I158" s="21">
        <v>3</v>
      </c>
      <c r="L158" s="12">
        <f t="shared" ref="L158:BK158" si="60">(L146/L139)</f>
        <v>0.10192257045035555</v>
      </c>
      <c r="M158" s="12">
        <f t="shared" si="60"/>
        <v>9.9630281510147481E-2</v>
      </c>
      <c r="N158" s="12">
        <f t="shared" si="60"/>
        <v>9.2056560805335821E-2</v>
      </c>
      <c r="O158" s="12">
        <f t="shared" si="60"/>
        <v>9.3011775978040612E-2</v>
      </c>
      <c r="P158" s="12">
        <f t="shared" si="60"/>
        <v>8.7583354555659146E-2</v>
      </c>
      <c r="Q158" s="12">
        <f t="shared" si="60"/>
        <v>8.3356133104555849E-2</v>
      </c>
      <c r="R158" s="12">
        <f t="shared" si="60"/>
        <v>0.11767942989099803</v>
      </c>
      <c r="S158" s="12">
        <f t="shared" si="60"/>
        <v>0.11853345500262759</v>
      </c>
      <c r="T158" s="12">
        <f t="shared" si="60"/>
        <v>0.11957943250062056</v>
      </c>
      <c r="U158" s="12">
        <f t="shared" si="60"/>
        <v>0.11972403713347195</v>
      </c>
      <c r="V158" s="12">
        <f t="shared" si="60"/>
        <v>0.11574932977302528</v>
      </c>
      <c r="W158" s="12">
        <f t="shared" si="60"/>
        <v>0.11507329816259011</v>
      </c>
      <c r="X158" s="12">
        <f t="shared" si="60"/>
        <v>0.11409061269373906</v>
      </c>
      <c r="Y158" s="12">
        <f t="shared" si="60"/>
        <v>0.11323464526720584</v>
      </c>
      <c r="Z158" s="12">
        <f t="shared" si="60"/>
        <v>0.11650754933874348</v>
      </c>
      <c r="AA158" s="12">
        <f t="shared" si="60"/>
        <v>0.10546062349623186</v>
      </c>
      <c r="AB158" s="12">
        <f t="shared" si="60"/>
        <v>0.10576217351690625</v>
      </c>
      <c r="AC158" s="12">
        <f t="shared" si="60"/>
        <v>0.1178194710993213</v>
      </c>
      <c r="AD158" s="12">
        <f t="shared" si="60"/>
        <v>0.11614177063232356</v>
      </c>
      <c r="AE158" s="12">
        <f t="shared" si="60"/>
        <v>0.1136118053560396</v>
      </c>
      <c r="AF158" s="12">
        <f t="shared" si="60"/>
        <v>0.12057439231477259</v>
      </c>
      <c r="AG158" s="12">
        <f t="shared" si="60"/>
        <v>0.12243532049577199</v>
      </c>
      <c r="AH158" s="12">
        <f t="shared" si="60"/>
        <v>0.11354703809576429</v>
      </c>
      <c r="AI158" s="12">
        <f t="shared" si="60"/>
        <v>0.10893309947584598</v>
      </c>
      <c r="AJ158" s="12">
        <f t="shared" si="60"/>
        <v>0.10375032314318638</v>
      </c>
      <c r="AK158" s="12">
        <f t="shared" si="60"/>
        <v>0.10039252149819652</v>
      </c>
      <c r="AL158" s="12">
        <f t="shared" si="60"/>
        <v>0.10469508927688262</v>
      </c>
      <c r="AM158" s="12">
        <f t="shared" si="60"/>
        <v>9.7138063488176024E-2</v>
      </c>
      <c r="AN158" s="12">
        <f t="shared" si="60"/>
        <v>0.10961939161237655</v>
      </c>
      <c r="AO158" s="12">
        <f t="shared" si="60"/>
        <v>0.11539763513404597</v>
      </c>
      <c r="AP158" s="12">
        <f t="shared" si="60"/>
        <v>0.11432494169979336</v>
      </c>
      <c r="AQ158" s="12">
        <f t="shared" si="60"/>
        <v>0.11849256278151353</v>
      </c>
      <c r="AR158" s="12">
        <f t="shared" si="60"/>
        <v>0.13212817439164534</v>
      </c>
      <c r="AS158" s="12">
        <f t="shared" si="60"/>
        <v>0.12010931630133868</v>
      </c>
      <c r="AT158" s="12">
        <f t="shared" si="60"/>
        <v>0.12255136641898227</v>
      </c>
      <c r="AU158" s="12">
        <f t="shared" si="60"/>
        <v>0.11969070555250062</v>
      </c>
      <c r="AV158" s="12">
        <f t="shared" si="60"/>
        <v>0.12783102382853495</v>
      </c>
      <c r="AW158" s="12">
        <f t="shared" si="60"/>
        <v>0.12733383493509282</v>
      </c>
      <c r="AX158" s="12">
        <f t="shared" si="60"/>
        <v>0.12098955291466386</v>
      </c>
      <c r="AY158" s="12">
        <f t="shared" si="60"/>
        <v>0.13018592409641319</v>
      </c>
      <c r="AZ158" s="12">
        <f t="shared" si="60"/>
        <v>0.12628942401450655</v>
      </c>
      <c r="BA158" s="12">
        <f t="shared" si="60"/>
        <v>0.12316471638106712</v>
      </c>
      <c r="BB158" s="12">
        <f t="shared" si="60"/>
        <v>0.11483218499450742</v>
      </c>
      <c r="BC158" s="12">
        <f t="shared" si="60"/>
        <v>0.11337442436817538</v>
      </c>
      <c r="BD158" s="12">
        <f t="shared" si="60"/>
        <v>0.1204459662498603</v>
      </c>
      <c r="BE158" s="12">
        <f t="shared" si="60"/>
        <v>0.12522522123697921</v>
      </c>
      <c r="BF158" s="12">
        <f t="shared" si="60"/>
        <v>0.12667970494016273</v>
      </c>
      <c r="BG158" s="12">
        <f t="shared" si="60"/>
        <v>0.11964237993284746</v>
      </c>
      <c r="BH158" s="12">
        <f t="shared" si="60"/>
        <v>0.11485413772573923</v>
      </c>
      <c r="BI158" s="12">
        <f t="shared" si="60"/>
        <v>0.11914571839806225</v>
      </c>
      <c r="BJ158" s="12">
        <f t="shared" si="60"/>
        <v>0.10354030259238028</v>
      </c>
      <c r="BK158" s="12">
        <f t="shared" si="60"/>
        <v>9.1877673796110088E-2</v>
      </c>
      <c r="BL158" s="12">
        <f>(BL146/BL139)</f>
        <v>8.9503386121514747E-2</v>
      </c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/>
      <c r="DO158" s="2"/>
      <c r="DP158" s="2"/>
      <c r="DQ158" s="2"/>
      <c r="DR158" s="2"/>
      <c r="DS158" s="2"/>
      <c r="DT158" s="2"/>
      <c r="DU158" s="2"/>
      <c r="DV158" s="2"/>
      <c r="DW158" s="2"/>
      <c r="DX158" s="2"/>
      <c r="DY158" s="2"/>
      <c r="DZ158" s="2"/>
      <c r="EA158" s="2"/>
      <c r="EB158" s="2"/>
      <c r="EC158" s="2"/>
      <c r="ED158" s="2"/>
      <c r="EE158" s="2"/>
      <c r="EF158" s="2"/>
      <c r="EG158" s="2"/>
      <c r="EH158" s="2"/>
      <c r="EI158" s="2"/>
      <c r="EJ158" s="2"/>
      <c r="EK158" s="2"/>
      <c r="EL158" s="2"/>
      <c r="EM158" s="2"/>
      <c r="EN158" s="2"/>
      <c r="EO158" s="2"/>
      <c r="EP158" s="2"/>
      <c r="EQ158" s="2"/>
      <c r="ER158" s="2"/>
      <c r="ES158" s="2"/>
      <c r="ET158" s="2"/>
      <c r="EU158" s="2"/>
      <c r="EV158" s="2"/>
      <c r="EW158" s="2"/>
      <c r="EX158" s="2"/>
      <c r="EY158" s="2"/>
      <c r="EZ158" s="2"/>
      <c r="FA158" s="2"/>
      <c r="FB158" s="2"/>
      <c r="FC158" s="2"/>
      <c r="FD158" s="2"/>
      <c r="FE158" s="2"/>
      <c r="FF158" s="2"/>
      <c r="FG158" s="2"/>
      <c r="FH158" s="2"/>
      <c r="FI158" s="2"/>
      <c r="FJ158" s="2"/>
      <c r="FK158" s="2"/>
      <c r="FL158" s="2"/>
      <c r="FM158" s="2"/>
      <c r="FN158" s="2"/>
      <c r="FO158" s="2"/>
      <c r="FP158" s="2"/>
      <c r="FQ158" s="2"/>
      <c r="FR158" s="2"/>
      <c r="FS158" s="2"/>
      <c r="FT158" s="2"/>
      <c r="FU158" s="2"/>
      <c r="FV158" s="2"/>
      <c r="FW158" s="2"/>
      <c r="FX158" s="2"/>
      <c r="FY158" s="2"/>
      <c r="FZ158" s="2"/>
      <c r="GA158" s="2"/>
      <c r="GB158" s="2"/>
      <c r="GC158" s="2"/>
      <c r="GD158" s="2"/>
    </row>
    <row r="159" spans="1:186" x14ac:dyDescent="0.25">
      <c r="A159" s="2"/>
      <c r="C159" s="21">
        <v>5</v>
      </c>
      <c r="D159" s="59"/>
      <c r="I159" s="21">
        <v>5</v>
      </c>
      <c r="L159" s="12">
        <f t="shared" ref="L159:BK159" si="61">(L148/L139)</f>
        <v>0.39241506452462471</v>
      </c>
      <c r="M159" s="12">
        <f t="shared" si="61"/>
        <v>0.41924118118358344</v>
      </c>
      <c r="N159" s="12">
        <f t="shared" si="61"/>
        <v>0.39543484085896902</v>
      </c>
      <c r="O159" s="12">
        <f t="shared" si="61"/>
        <v>0.40446880779281874</v>
      </c>
      <c r="P159" s="12">
        <f t="shared" si="61"/>
        <v>0.38898610475048556</v>
      </c>
      <c r="Q159" s="12">
        <f t="shared" si="61"/>
        <v>0.39915957839578436</v>
      </c>
      <c r="R159" s="12">
        <f t="shared" si="61"/>
        <v>0.39481921993436231</v>
      </c>
      <c r="S159" s="12">
        <f t="shared" si="61"/>
        <v>0.40404638518482489</v>
      </c>
      <c r="T159" s="12">
        <f t="shared" si="61"/>
        <v>0.39635671177863152</v>
      </c>
      <c r="U159" s="12">
        <f t="shared" si="61"/>
        <v>0.38206378851942019</v>
      </c>
      <c r="V159" s="12">
        <f t="shared" si="61"/>
        <v>0.42628876016779954</v>
      </c>
      <c r="W159" s="12">
        <f t="shared" si="61"/>
        <v>0.41758994491351659</v>
      </c>
      <c r="X159" s="12">
        <f t="shared" si="61"/>
        <v>0.41116813659721907</v>
      </c>
      <c r="Y159" s="12">
        <f t="shared" si="61"/>
        <v>0.40127628552423228</v>
      </c>
      <c r="Z159" s="12">
        <f t="shared" si="61"/>
        <v>0.40523035376269834</v>
      </c>
      <c r="AA159" s="12">
        <f t="shared" si="61"/>
        <v>0.40053416299605332</v>
      </c>
      <c r="AB159" s="12">
        <f t="shared" si="61"/>
        <v>0.38755631200647905</v>
      </c>
      <c r="AC159" s="12">
        <f t="shared" si="61"/>
        <v>0.36305953122092655</v>
      </c>
      <c r="AD159" s="12">
        <f t="shared" si="61"/>
        <v>0.37204128965678829</v>
      </c>
      <c r="AE159" s="12">
        <f t="shared" si="61"/>
        <v>0.37357524414397691</v>
      </c>
      <c r="AF159" s="12">
        <f t="shared" si="61"/>
        <v>0.37720395082192137</v>
      </c>
      <c r="AG159" s="12">
        <f t="shared" si="61"/>
        <v>0.37146205298825857</v>
      </c>
      <c r="AH159" s="12">
        <f t="shared" si="61"/>
        <v>0.37628009095478382</v>
      </c>
      <c r="AI159" s="12">
        <f t="shared" si="61"/>
        <v>0.40302441731409544</v>
      </c>
      <c r="AJ159" s="12">
        <f t="shared" si="61"/>
        <v>0.40388790546254388</v>
      </c>
      <c r="AK159" s="12">
        <f t="shared" si="61"/>
        <v>0.37004823833356215</v>
      </c>
      <c r="AL159" s="12">
        <f t="shared" si="61"/>
        <v>0.35612268507567829</v>
      </c>
      <c r="AM159" s="12">
        <f t="shared" si="61"/>
        <v>0.38908664725209713</v>
      </c>
      <c r="AN159" s="12">
        <f t="shared" si="61"/>
        <v>0.40023402870114072</v>
      </c>
      <c r="AO159" s="12">
        <f t="shared" si="61"/>
        <v>0.40401853119536096</v>
      </c>
      <c r="AP159" s="12">
        <f t="shared" si="61"/>
        <v>0.4013274189398906</v>
      </c>
      <c r="AQ159" s="12">
        <f t="shared" si="61"/>
        <v>0.39437684795638978</v>
      </c>
      <c r="AR159" s="12">
        <f t="shared" si="61"/>
        <v>0.38212417519870828</v>
      </c>
      <c r="AS159" s="12">
        <f t="shared" si="61"/>
        <v>0.39032573106127666</v>
      </c>
      <c r="AT159" s="12">
        <f t="shared" si="61"/>
        <v>0.3835071278903201</v>
      </c>
      <c r="AU159" s="12">
        <f t="shared" si="61"/>
        <v>0.38189989341697045</v>
      </c>
      <c r="AV159" s="12">
        <f t="shared" si="61"/>
        <v>0.39713779852430253</v>
      </c>
      <c r="AW159" s="12">
        <f t="shared" si="61"/>
        <v>0.40038772204056144</v>
      </c>
      <c r="AX159" s="12">
        <f t="shared" si="61"/>
        <v>0.39182190176317216</v>
      </c>
      <c r="AY159" s="12">
        <f t="shared" si="61"/>
        <v>0.40688196946847377</v>
      </c>
      <c r="AZ159" s="12">
        <f t="shared" si="61"/>
        <v>0.4216727775908703</v>
      </c>
      <c r="BA159" s="12">
        <f t="shared" si="61"/>
        <v>0.4268725528935115</v>
      </c>
      <c r="BB159" s="12">
        <f t="shared" si="61"/>
        <v>0.43042716778343021</v>
      </c>
      <c r="BC159" s="12">
        <f t="shared" si="61"/>
        <v>0.43210393263129698</v>
      </c>
      <c r="BD159" s="12">
        <f t="shared" si="61"/>
        <v>0.41296735499733028</v>
      </c>
      <c r="BE159" s="12">
        <f t="shared" si="61"/>
        <v>0.41563678522538849</v>
      </c>
      <c r="BF159" s="12">
        <f t="shared" si="61"/>
        <v>0.39488130009926525</v>
      </c>
      <c r="BG159" s="12">
        <f t="shared" si="61"/>
        <v>0.39954621598829559</v>
      </c>
      <c r="BH159" s="12">
        <f t="shared" si="61"/>
        <v>0.40082357610637032</v>
      </c>
      <c r="BI159" s="12">
        <f t="shared" si="61"/>
        <v>0.40262719334280711</v>
      </c>
      <c r="BJ159" s="12">
        <f t="shared" si="61"/>
        <v>0.40783971000217983</v>
      </c>
      <c r="BK159" s="12">
        <f t="shared" si="61"/>
        <v>0.39646592575905992</v>
      </c>
      <c r="BL159" s="12">
        <f>(BL148/BL139)</f>
        <v>0.40759666747177542</v>
      </c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  <c r="DR159" s="2"/>
      <c r="DS159" s="2"/>
      <c r="DT159" s="2"/>
      <c r="DU159" s="2"/>
      <c r="DV159" s="2"/>
      <c r="DW159" s="2"/>
      <c r="DX159" s="2"/>
      <c r="DY159" s="2"/>
      <c r="DZ159" s="2"/>
      <c r="EA159" s="2"/>
      <c r="EB159" s="2"/>
      <c r="EC159" s="2"/>
      <c r="ED159" s="2"/>
      <c r="EE159" s="2"/>
      <c r="EF159" s="2"/>
      <c r="EG159" s="2"/>
      <c r="EH159" s="2"/>
      <c r="EI159" s="2"/>
      <c r="EJ159" s="2"/>
      <c r="EK159" s="2"/>
      <c r="EL159" s="2"/>
      <c r="EM159" s="2"/>
      <c r="EN159" s="2"/>
      <c r="EO159" s="2"/>
      <c r="EP159" s="2"/>
      <c r="EQ159" s="2"/>
      <c r="ER159" s="2"/>
      <c r="ES159" s="2"/>
      <c r="ET159" s="2"/>
      <c r="EU159" s="2"/>
      <c r="EV159" s="2"/>
      <c r="EW159" s="2"/>
      <c r="EX159" s="2"/>
      <c r="EY159" s="2"/>
      <c r="EZ159" s="2"/>
      <c r="FA159" s="2"/>
      <c r="FB159" s="2"/>
      <c r="FC159" s="2"/>
      <c r="FD159" s="2"/>
      <c r="FE159" s="2"/>
      <c r="FF159" s="2"/>
      <c r="FG159" s="2"/>
      <c r="FH159" s="2"/>
      <c r="FI159" s="2"/>
      <c r="FJ159" s="2"/>
      <c r="FK159" s="2"/>
      <c r="FL159" s="2"/>
      <c r="FM159" s="2"/>
      <c r="FN159" s="2"/>
      <c r="FO159" s="2"/>
      <c r="FP159" s="2"/>
      <c r="FQ159" s="2"/>
      <c r="FR159" s="2"/>
      <c r="FS159" s="2"/>
      <c r="FT159" s="2"/>
      <c r="FU159" s="2"/>
      <c r="FV159" s="2"/>
      <c r="FW159" s="2"/>
      <c r="FX159" s="2"/>
      <c r="FY159" s="2"/>
      <c r="FZ159" s="2"/>
      <c r="GA159" s="2"/>
      <c r="GB159" s="2"/>
      <c r="GC159" s="2"/>
      <c r="GD159" s="2"/>
    </row>
    <row r="160" spans="1:186" x14ac:dyDescent="0.25">
      <c r="A160" s="2"/>
      <c r="C160" s="21">
        <v>10</v>
      </c>
      <c r="I160" s="21">
        <v>10</v>
      </c>
      <c r="L160" s="12">
        <f t="shared" ref="L160:BL160" si="62">(L150/L139)</f>
        <v>0.23527346150469669</v>
      </c>
      <c r="M160" s="12">
        <f t="shared" si="62"/>
        <v>0.2371611474348661</v>
      </c>
      <c r="N160" s="12">
        <f t="shared" si="62"/>
        <v>0.28444717467146435</v>
      </c>
      <c r="O160" s="12">
        <f t="shared" si="62"/>
        <v>0.27557126549144262</v>
      </c>
      <c r="P160" s="12">
        <f t="shared" si="62"/>
        <v>0.2909389594903144</v>
      </c>
      <c r="Q160" s="12">
        <f t="shared" si="62"/>
        <v>0.27616032188869577</v>
      </c>
      <c r="R160" s="12">
        <f t="shared" si="62"/>
        <v>0.25815851024673769</v>
      </c>
      <c r="S160" s="12">
        <f t="shared" si="62"/>
        <v>0.24597851613510366</v>
      </c>
      <c r="T160" s="12">
        <f t="shared" si="62"/>
        <v>0.25649303738077861</v>
      </c>
      <c r="U160" s="12">
        <f t="shared" si="62"/>
        <v>0.27253633288985807</v>
      </c>
      <c r="V160" s="12">
        <f t="shared" si="62"/>
        <v>0.25125186145913991</v>
      </c>
      <c r="W160" s="12">
        <f t="shared" si="62"/>
        <v>0.24665589585774461</v>
      </c>
      <c r="X160" s="12">
        <f t="shared" si="62"/>
        <v>0.25799062297246661</v>
      </c>
      <c r="Y160" s="12">
        <f t="shared" si="62"/>
        <v>0.26270406346376524</v>
      </c>
      <c r="Z160" s="12">
        <f t="shared" si="62"/>
        <v>0.26100016257621089</v>
      </c>
      <c r="AA160" s="12">
        <f t="shared" si="62"/>
        <v>0.23171441978506427</v>
      </c>
      <c r="AB160" s="12">
        <f t="shared" si="62"/>
        <v>0.2369902392522103</v>
      </c>
      <c r="AC160" s="12">
        <f t="shared" si="62"/>
        <v>0.25600478742143629</v>
      </c>
      <c r="AD160" s="12">
        <f t="shared" si="62"/>
        <v>0.24382063587756317</v>
      </c>
      <c r="AE160" s="12">
        <f t="shared" si="62"/>
        <v>0.24271763201318033</v>
      </c>
      <c r="AF160" s="12">
        <f t="shared" si="62"/>
        <v>0.25123970063875067</v>
      </c>
      <c r="AG160" s="12">
        <f t="shared" si="62"/>
        <v>0.25444978902507687</v>
      </c>
      <c r="AH160" s="12">
        <f t="shared" si="62"/>
        <v>0.2523464199293754</v>
      </c>
      <c r="AI160" s="12">
        <f t="shared" si="62"/>
        <v>0.23332752740264265</v>
      </c>
      <c r="AJ160" s="12">
        <f t="shared" si="62"/>
        <v>0.23154030855244997</v>
      </c>
      <c r="AK160" s="12">
        <f t="shared" si="62"/>
        <v>0.23724981174777113</v>
      </c>
      <c r="AL160" s="12">
        <f t="shared" si="62"/>
        <v>0.21825292722723438</v>
      </c>
      <c r="AM160" s="12">
        <f t="shared" si="62"/>
        <v>0.22200077038963792</v>
      </c>
      <c r="AN160" s="12">
        <f t="shared" si="62"/>
        <v>0.22699140686435856</v>
      </c>
      <c r="AO160" s="12">
        <f t="shared" si="62"/>
        <v>0.2401941240506846</v>
      </c>
      <c r="AP160" s="12">
        <f t="shared" si="62"/>
        <v>0.23954434550237766</v>
      </c>
      <c r="AQ160" s="12">
        <f t="shared" si="62"/>
        <v>0.24429648184179739</v>
      </c>
      <c r="AR160" s="12">
        <f t="shared" si="62"/>
        <v>0.23729920826300344</v>
      </c>
      <c r="AS160" s="12">
        <f t="shared" si="62"/>
        <v>0.2302081853960892</v>
      </c>
      <c r="AT160" s="12">
        <f t="shared" si="62"/>
        <v>0.23124921506804946</v>
      </c>
      <c r="AU160" s="12">
        <f t="shared" si="62"/>
        <v>0.23774578023982312</v>
      </c>
      <c r="AV160" s="12">
        <f t="shared" si="62"/>
        <v>0.21886663800370482</v>
      </c>
      <c r="AW160" s="12">
        <f t="shared" si="62"/>
        <v>0.22057676616681909</v>
      </c>
      <c r="AX160" s="12">
        <f t="shared" si="62"/>
        <v>0.22378812020823516</v>
      </c>
      <c r="AY160" s="12">
        <f t="shared" si="62"/>
        <v>0.2002236967176339</v>
      </c>
      <c r="AZ160" s="12">
        <f t="shared" si="62"/>
        <v>0.19098301296124173</v>
      </c>
      <c r="BA160" s="12">
        <f t="shared" si="62"/>
        <v>0.21528864078881615</v>
      </c>
      <c r="BB160" s="12">
        <f t="shared" si="62"/>
        <v>0.21695786379949489</v>
      </c>
      <c r="BC160" s="12">
        <f t="shared" si="62"/>
        <v>0.21095654118113413</v>
      </c>
      <c r="BD160" s="12">
        <f t="shared" si="62"/>
        <v>0.22376437816381689</v>
      </c>
      <c r="BE160" s="12">
        <f t="shared" si="62"/>
        <v>0.24733386751900269</v>
      </c>
      <c r="BF160" s="12">
        <f t="shared" si="62"/>
        <v>0.25590492984035884</v>
      </c>
      <c r="BG160" s="12">
        <f t="shared" si="62"/>
        <v>0.27493238472648701</v>
      </c>
      <c r="BH160" s="12">
        <f t="shared" si="62"/>
        <v>0.27355515865140789</v>
      </c>
      <c r="BI160" s="12">
        <f t="shared" si="62"/>
        <v>0.27883689816519436</v>
      </c>
      <c r="BJ160" s="12">
        <f t="shared" si="62"/>
        <v>0.26913807997545675</v>
      </c>
      <c r="BK160" s="12">
        <f t="shared" si="62"/>
        <v>0.27665794471020305</v>
      </c>
      <c r="BL160" s="12">
        <f t="shared" si="62"/>
        <v>0.27913085574075358</v>
      </c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  <c r="DR160" s="2"/>
      <c r="DS160" s="2"/>
      <c r="DT160" s="2"/>
      <c r="DU160" s="2"/>
      <c r="DV160" s="2"/>
      <c r="DW160" s="2"/>
      <c r="DX160" s="2"/>
      <c r="DY160" s="2"/>
      <c r="DZ160" s="2"/>
      <c r="EA160" s="2"/>
      <c r="EB160" s="2"/>
      <c r="EC160" s="2"/>
      <c r="ED160" s="2"/>
      <c r="EE160" s="2"/>
      <c r="EF160" s="2"/>
      <c r="EG160" s="2"/>
      <c r="EH160" s="2"/>
      <c r="EI160" s="2"/>
      <c r="EJ160" s="2"/>
      <c r="EK160" s="2"/>
      <c r="EL160" s="2"/>
      <c r="EM160" s="2"/>
      <c r="EN160" s="2"/>
      <c r="EO160" s="2"/>
      <c r="EP160" s="2"/>
      <c r="EQ160" s="2"/>
      <c r="ER160" s="2"/>
      <c r="ES160" s="2"/>
      <c r="ET160" s="2"/>
      <c r="EU160" s="2"/>
      <c r="EV160" s="2"/>
      <c r="EW160" s="2"/>
      <c r="EX160" s="2"/>
      <c r="EY160" s="2"/>
      <c r="EZ160" s="2"/>
      <c r="FA160" s="2"/>
      <c r="FB160" s="2"/>
      <c r="FC160" s="2"/>
      <c r="FD160" s="2"/>
      <c r="FE160" s="2"/>
      <c r="FF160" s="2"/>
      <c r="FG160" s="2"/>
      <c r="FH160" s="2"/>
      <c r="FI160" s="2"/>
      <c r="FJ160" s="2"/>
      <c r="FK160" s="2"/>
      <c r="FL160" s="2"/>
      <c r="FM160" s="2"/>
      <c r="FN160" s="2"/>
      <c r="FO160" s="2"/>
      <c r="FP160" s="2"/>
      <c r="FQ160" s="2"/>
      <c r="FR160" s="2"/>
      <c r="FS160" s="2"/>
      <c r="FT160" s="2"/>
      <c r="FU160" s="2"/>
      <c r="FV160" s="2"/>
      <c r="FW160" s="2"/>
      <c r="FX160" s="2"/>
      <c r="FY160" s="2"/>
      <c r="FZ160" s="2"/>
      <c r="GA160" s="2"/>
      <c r="GB160" s="2"/>
      <c r="GC160" s="2"/>
      <c r="GD160" s="2"/>
    </row>
    <row r="161" spans="1:186" x14ac:dyDescent="0.25">
      <c r="A161" s="2"/>
      <c r="C161" s="21">
        <v>20</v>
      </c>
      <c r="I161" s="21">
        <v>20</v>
      </c>
      <c r="L161" s="12">
        <f t="shared" ref="L161:BL161" si="63">(L152/L139)</f>
        <v>0.14397331226406812</v>
      </c>
      <c r="M161" s="12">
        <f t="shared" si="63"/>
        <v>0.11905677931126143</v>
      </c>
      <c r="N161" s="12">
        <f t="shared" si="63"/>
        <v>0.10405529998458878</v>
      </c>
      <c r="O161" s="12">
        <f t="shared" si="63"/>
        <v>9.1216894223361628E-2</v>
      </c>
      <c r="P161" s="12">
        <f t="shared" si="63"/>
        <v>9.6030568893134563E-2</v>
      </c>
      <c r="Q161" s="12">
        <f t="shared" si="63"/>
        <v>9.9206974797522773E-2</v>
      </c>
      <c r="R161" s="12">
        <f t="shared" si="63"/>
        <v>9.6639229752883485E-2</v>
      </c>
      <c r="S161" s="12">
        <f t="shared" si="63"/>
        <v>0.10182577958049471</v>
      </c>
      <c r="T161" s="12">
        <f t="shared" si="63"/>
        <v>9.2958415875121131E-2</v>
      </c>
      <c r="U161" s="12">
        <f t="shared" si="63"/>
        <v>0.10013092742728663</v>
      </c>
      <c r="V161" s="12">
        <f t="shared" si="63"/>
        <v>8.3208303950792914E-2</v>
      </c>
      <c r="W161" s="12">
        <f t="shared" si="63"/>
        <v>9.1933545151395776E-2</v>
      </c>
      <c r="X161" s="12">
        <f t="shared" si="63"/>
        <v>9.4901479212225262E-2</v>
      </c>
      <c r="Y161" s="12">
        <f t="shared" si="63"/>
        <v>0.10049474681460545</v>
      </c>
      <c r="Z161" s="12">
        <f t="shared" si="63"/>
        <v>9.5925191941865676E-2</v>
      </c>
      <c r="AA161" s="12">
        <f t="shared" si="63"/>
        <v>0.13398383844638964</v>
      </c>
      <c r="AB161" s="12">
        <f t="shared" si="63"/>
        <v>0.13549681109536343</v>
      </c>
      <c r="AC161" s="12">
        <f t="shared" si="63"/>
        <v>0.12991671881459843</v>
      </c>
      <c r="AD161" s="12">
        <f t="shared" si="63"/>
        <v>0.12552224149868502</v>
      </c>
      <c r="AE161" s="12">
        <f t="shared" si="63"/>
        <v>0.1273591261921167</v>
      </c>
      <c r="AF161" s="12">
        <f t="shared" si="63"/>
        <v>0.10693060287196157</v>
      </c>
      <c r="AG161" s="12">
        <f t="shared" si="63"/>
        <v>0.10661763194959381</v>
      </c>
      <c r="AH161" s="12">
        <f t="shared" si="63"/>
        <v>0.10411844505727051</v>
      </c>
      <c r="AI161" s="12">
        <f t="shared" si="63"/>
        <v>0.10190421024490226</v>
      </c>
      <c r="AJ161" s="12">
        <f t="shared" si="63"/>
        <v>9.9944353647903189E-2</v>
      </c>
      <c r="AK161" s="12">
        <f t="shared" si="63"/>
        <v>9.9846486027732356E-2</v>
      </c>
      <c r="AL161" s="12">
        <f t="shared" si="63"/>
        <v>9.7598611410960948E-2</v>
      </c>
      <c r="AM161" s="12">
        <f t="shared" si="63"/>
        <v>8.8993609331755014E-2</v>
      </c>
      <c r="AN161" s="12">
        <f t="shared" si="63"/>
        <v>8.1924545318773481E-2</v>
      </c>
      <c r="AO161" s="12">
        <f t="shared" si="63"/>
        <v>8.0770392213545053E-2</v>
      </c>
      <c r="AP161" s="12">
        <f t="shared" si="63"/>
        <v>8.2346448459297741E-2</v>
      </c>
      <c r="AQ161" s="12">
        <f t="shared" si="63"/>
        <v>8.9135202834169314E-2</v>
      </c>
      <c r="AR161" s="12">
        <f t="shared" si="63"/>
        <v>9.3173455060165916E-2</v>
      </c>
      <c r="AS161" s="12">
        <f t="shared" si="63"/>
        <v>0.11157305359981168</v>
      </c>
      <c r="AT161" s="12">
        <f t="shared" si="63"/>
        <v>0.1110188865250437</v>
      </c>
      <c r="AU161" s="12">
        <f t="shared" si="63"/>
        <v>0.11734542632080361</v>
      </c>
      <c r="AV161" s="12">
        <f t="shared" si="63"/>
        <v>0.10937323360046858</v>
      </c>
      <c r="AW161" s="12">
        <f t="shared" si="63"/>
        <v>0.10853182871769634</v>
      </c>
      <c r="AX161" s="12">
        <f t="shared" si="63"/>
        <v>0.11257765578067315</v>
      </c>
      <c r="AY161" s="12">
        <f t="shared" si="63"/>
        <v>0.12272562391709455</v>
      </c>
      <c r="AZ161" s="12">
        <f t="shared" si="63"/>
        <v>0.11885414944108327</v>
      </c>
      <c r="BA161" s="12">
        <f t="shared" si="63"/>
        <v>8.8982551270534477E-2</v>
      </c>
      <c r="BB161" s="12">
        <f t="shared" si="63"/>
        <v>9.5224950994646965E-2</v>
      </c>
      <c r="BC161" s="12">
        <f t="shared" si="63"/>
        <v>9.9975103434159926E-2</v>
      </c>
      <c r="BD161" s="12">
        <f t="shared" si="63"/>
        <v>0.10259769287124533</v>
      </c>
      <c r="BE161" s="12">
        <f t="shared" si="63"/>
        <v>8.9463802526412922E-2</v>
      </c>
      <c r="BF161" s="12">
        <f t="shared" si="63"/>
        <v>9.3582934593666359E-2</v>
      </c>
      <c r="BG161" s="12">
        <f t="shared" si="63"/>
        <v>8.2292545110643642E-2</v>
      </c>
      <c r="BH161" s="12">
        <f t="shared" si="63"/>
        <v>8.8476549579943109E-2</v>
      </c>
      <c r="BI161" s="12">
        <f t="shared" si="63"/>
        <v>7.4938050332646639E-2</v>
      </c>
      <c r="BJ161" s="12">
        <f t="shared" si="63"/>
        <v>0.1031179609730105</v>
      </c>
      <c r="BK161" s="12">
        <f t="shared" si="63"/>
        <v>0.12720057815664662</v>
      </c>
      <c r="BL161" s="12">
        <f t="shared" si="63"/>
        <v>0.11772901283647412</v>
      </c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/>
      <c r="DO161" s="2"/>
      <c r="DP161" s="2"/>
      <c r="DQ161" s="2"/>
      <c r="DR161" s="2"/>
      <c r="DS161" s="2"/>
      <c r="DT161" s="2"/>
      <c r="DU161" s="2"/>
      <c r="DV161" s="2"/>
      <c r="DW161" s="2"/>
      <c r="DX161" s="2"/>
      <c r="DY161" s="2"/>
      <c r="DZ161" s="2"/>
      <c r="EA161" s="2"/>
      <c r="EB161" s="2"/>
      <c r="EC161" s="2"/>
      <c r="ED161" s="2"/>
      <c r="EE161" s="2"/>
      <c r="EF161" s="2"/>
      <c r="EG161" s="2"/>
      <c r="EH161" s="2"/>
      <c r="EI161" s="2"/>
      <c r="EJ161" s="2"/>
      <c r="EK161" s="2"/>
      <c r="EL161" s="2"/>
      <c r="EM161" s="2"/>
      <c r="EN161" s="2"/>
      <c r="EO161" s="2"/>
      <c r="EP161" s="2"/>
      <c r="EQ161" s="2"/>
      <c r="ER161" s="2"/>
      <c r="ES161" s="2"/>
      <c r="ET161" s="2"/>
      <c r="EU161" s="2"/>
      <c r="EV161" s="2"/>
      <c r="EW161" s="2"/>
      <c r="EX161" s="2"/>
      <c r="EY161" s="2"/>
      <c r="EZ161" s="2"/>
      <c r="FA161" s="2"/>
      <c r="FB161" s="2"/>
      <c r="FC161" s="2"/>
      <c r="FD161" s="2"/>
      <c r="FE161" s="2"/>
      <c r="FF161" s="2"/>
      <c r="FG161" s="2"/>
      <c r="FH161" s="2"/>
      <c r="FI161" s="2"/>
      <c r="FJ161" s="2"/>
      <c r="FK161" s="2"/>
      <c r="FL161" s="2"/>
      <c r="FM161" s="2"/>
      <c r="FN161" s="2"/>
      <c r="FO161" s="2"/>
      <c r="FP161" s="2"/>
      <c r="FQ161" s="2"/>
      <c r="FR161" s="2"/>
      <c r="FS161" s="2"/>
      <c r="FT161" s="2"/>
      <c r="FU161" s="2"/>
      <c r="FV161" s="2"/>
      <c r="FW161" s="2"/>
      <c r="FX161" s="2"/>
      <c r="FY161" s="2"/>
      <c r="FZ161" s="2"/>
      <c r="GA161" s="2"/>
      <c r="GB161" s="2"/>
      <c r="GC161" s="2"/>
      <c r="GD161" s="2"/>
    </row>
    <row r="162" spans="1:186" x14ac:dyDescent="0.25">
      <c r="A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  <c r="DR162" s="2"/>
      <c r="DS162" s="2"/>
      <c r="DT162" s="2"/>
      <c r="DU162" s="2"/>
      <c r="DV162" s="2"/>
      <c r="DW162" s="2"/>
      <c r="DX162" s="2"/>
      <c r="DY162" s="2"/>
      <c r="DZ162" s="2"/>
      <c r="EA162" s="2"/>
      <c r="EB162" s="2"/>
      <c r="EC162" s="2"/>
      <c r="ED162" s="2"/>
      <c r="EE162" s="2"/>
      <c r="EF162" s="2"/>
      <c r="EG162" s="2"/>
      <c r="EH162" s="2"/>
      <c r="EI162" s="2"/>
      <c r="EJ162" s="2"/>
      <c r="EK162" s="2"/>
      <c r="EL162" s="2"/>
      <c r="EM162" s="2"/>
      <c r="EN162" s="2"/>
      <c r="EO162" s="2"/>
      <c r="EP162" s="2"/>
      <c r="EQ162" s="2"/>
      <c r="ER162" s="2"/>
      <c r="ES162" s="2"/>
      <c r="ET162" s="2"/>
      <c r="EU162" s="2"/>
      <c r="EV162" s="2"/>
      <c r="EW162" s="2"/>
      <c r="EX162" s="2"/>
      <c r="EY162" s="2"/>
      <c r="EZ162" s="2"/>
      <c r="FA162" s="2"/>
      <c r="FB162" s="2"/>
      <c r="FC162" s="2"/>
      <c r="FD162" s="2"/>
      <c r="FE162" s="2"/>
      <c r="FF162" s="2"/>
      <c r="FG162" s="2"/>
      <c r="FH162" s="2"/>
      <c r="FI162" s="2"/>
      <c r="FJ162" s="2"/>
      <c r="FK162" s="2"/>
      <c r="FL162" s="2"/>
      <c r="FM162" s="2"/>
      <c r="FN162" s="2"/>
      <c r="FO162" s="2"/>
      <c r="FP162" s="2"/>
      <c r="FQ162" s="2"/>
      <c r="FR162" s="2"/>
      <c r="FS162" s="2"/>
      <c r="FT162" s="2"/>
      <c r="FU162" s="2"/>
      <c r="FV162" s="2"/>
      <c r="FW162" s="2"/>
      <c r="FX162" s="2"/>
      <c r="FY162" s="2"/>
      <c r="FZ162" s="2"/>
      <c r="GA162" s="2"/>
      <c r="GB162" s="2"/>
      <c r="GC162" s="2"/>
      <c r="GD162" s="2"/>
    </row>
    <row r="163" spans="1:186" x14ac:dyDescent="0.25">
      <c r="A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  <c r="DN163" s="2"/>
      <c r="DO163" s="2"/>
      <c r="DP163" s="2"/>
      <c r="DQ163" s="2"/>
      <c r="DR163" s="2"/>
      <c r="DS163" s="2"/>
      <c r="DT163" s="2"/>
      <c r="DU163" s="2"/>
      <c r="DV163" s="2"/>
      <c r="DW163" s="2"/>
      <c r="DX163" s="2"/>
      <c r="DY163" s="2"/>
      <c r="DZ163" s="2"/>
      <c r="EA163" s="2"/>
      <c r="EB163" s="2"/>
      <c r="EC163" s="2"/>
      <c r="ED163" s="2"/>
      <c r="EE163" s="2"/>
      <c r="EF163" s="2"/>
      <c r="EG163" s="2"/>
      <c r="EH163" s="2"/>
      <c r="EI163" s="2"/>
      <c r="EJ163" s="2"/>
      <c r="EK163" s="2"/>
      <c r="EL163" s="2"/>
      <c r="EM163" s="2"/>
      <c r="EN163" s="2"/>
      <c r="EO163" s="2"/>
      <c r="EP163" s="2"/>
      <c r="EQ163" s="2"/>
      <c r="ER163" s="2"/>
      <c r="ES163" s="2"/>
      <c r="ET163" s="2"/>
      <c r="EU163" s="2"/>
      <c r="EV163" s="2"/>
      <c r="EW163" s="2"/>
      <c r="EX163" s="2"/>
      <c r="EY163" s="2"/>
      <c r="EZ163" s="2"/>
      <c r="FA163" s="2"/>
      <c r="FB163" s="2"/>
      <c r="FC163" s="2"/>
      <c r="FD163" s="2"/>
      <c r="FE163" s="2"/>
      <c r="FF163" s="2"/>
      <c r="FG163" s="2"/>
      <c r="FH163" s="2"/>
      <c r="FI163" s="2"/>
      <c r="FJ163" s="2"/>
      <c r="FK163" s="2"/>
      <c r="FL163" s="2"/>
      <c r="FM163" s="2"/>
      <c r="FN163" s="2"/>
      <c r="FO163" s="2"/>
      <c r="FP163" s="2"/>
      <c r="FQ163" s="2"/>
      <c r="FR163" s="2"/>
      <c r="FS163" s="2"/>
      <c r="FT163" s="2"/>
      <c r="FU163" s="2"/>
      <c r="FV163" s="2"/>
      <c r="FW163" s="2"/>
      <c r="FX163" s="2"/>
      <c r="FY163" s="2"/>
      <c r="FZ163" s="2"/>
      <c r="GA163" s="2"/>
      <c r="GB163" s="2"/>
      <c r="GC163" s="2"/>
      <c r="GD163" s="2"/>
    </row>
    <row r="164" spans="1:186" x14ac:dyDescent="0.25">
      <c r="A164" s="2"/>
      <c r="C164" s="21" t="s">
        <v>213</v>
      </c>
      <c r="AB164" s="11" t="e">
        <f>+AB20+AB25+AB37+AB48+#REF!+#REF!+#REF!</f>
        <v>#REF!</v>
      </c>
      <c r="AC164" s="11" t="e">
        <f>+AC20+AC25+AC37+AC48+#REF!+#REF!+#REF!</f>
        <v>#REF!</v>
      </c>
      <c r="AD164" s="11" t="e">
        <f>+AD20+AD25+AD37+AD48+#REF!+#REF!+#REF!</f>
        <v>#REF!</v>
      </c>
      <c r="AE164" s="11" t="e">
        <f>+AE20+AE25+AE37+AE48+#REF!+#REF!+#REF!</f>
        <v>#REF!</v>
      </c>
      <c r="AF164" s="11" t="e">
        <f>+AF20+AF25+AF37+AF48+#REF!+#REF!+#REF!</f>
        <v>#REF!</v>
      </c>
      <c r="AG164" s="11" t="e">
        <f>+AG20+AG25+AG37+AG48+#REF!+#REF!+#REF!</f>
        <v>#REF!</v>
      </c>
      <c r="AH164" s="11" t="e">
        <f>+AH20+AH25+AH37+AH48+#REF!+#REF!+#REF!</f>
        <v>#REF!</v>
      </c>
      <c r="AI164" s="11" t="e">
        <f>+AI20+AI25+AI37+AI48+#REF!+#REF!+#REF!</f>
        <v>#REF!</v>
      </c>
      <c r="AJ164" s="11" t="e">
        <f>+AJ20+AJ25+AJ37+AJ48+#REF!+#REF!+#REF!</f>
        <v>#REF!</v>
      </c>
      <c r="AK164" s="11" t="e">
        <f>+AK20+AK25+AK37+AK48+#REF!+#REF!+#REF!</f>
        <v>#REF!</v>
      </c>
      <c r="AL164" s="11" t="e">
        <f>+AL20+AL25+AL37+AL48+#REF!+#REF!+#REF!</f>
        <v>#REF!</v>
      </c>
      <c r="AM164" s="11" t="e">
        <f>+AM20+AM25+AM37+AM48+#REF!+#REF!+#REF!</f>
        <v>#REF!</v>
      </c>
      <c r="AN164" s="11" t="e">
        <f>+AN20+AN25+AN37+AN48+#REF!+#REF!+#REF!</f>
        <v>#REF!</v>
      </c>
      <c r="AO164" s="11" t="e">
        <f>+AO20+AO25+AO37+AO48+#REF!+#REF!+#REF!</f>
        <v>#REF!</v>
      </c>
      <c r="AP164" s="11" t="e">
        <f>+AP20+AP25+AP37+AP48+#REF!+#REF!+#REF!</f>
        <v>#REF!</v>
      </c>
      <c r="AQ164" s="11" t="e">
        <f>+AQ20+AQ25+AQ37+AQ48+#REF!+#REF!+#REF!</f>
        <v>#REF!</v>
      </c>
      <c r="AR164" s="11" t="e">
        <f>+AR20+AR25+AR37+AR48+#REF!+#REF!+#REF!</f>
        <v>#REF!</v>
      </c>
      <c r="AS164" s="11" t="e">
        <f>+AS20+AS25+AS37+AS48+#REF!+#REF!+#REF!</f>
        <v>#REF!</v>
      </c>
      <c r="AT164" s="11" t="e">
        <f>+AT20+AT25+AT37+AT48+#REF!+#REF!+#REF!</f>
        <v>#REF!</v>
      </c>
      <c r="AU164" s="11" t="e">
        <f>+AU20+AU25+AU37+AU48+#REF!+#REF!+#REF!</f>
        <v>#REF!</v>
      </c>
      <c r="AV164" s="11" t="e">
        <f>+AV20+AV25+AV37+AV48+#REF!+#REF!+#REF!</f>
        <v>#REF!</v>
      </c>
      <c r="AW164" s="11" t="e">
        <f>+AW20+AW25+AW37+AW48+#REF!+#REF!+#REF!</f>
        <v>#REF!</v>
      </c>
      <c r="AX164" s="11" t="e">
        <f>+AX20+AX25+AX37+AX48+#REF!+#REF!+#REF!</f>
        <v>#REF!</v>
      </c>
      <c r="AY164" s="11" t="e">
        <f>+AY20+AY25+AY37+AY48+#REF!+#REF!+#REF!</f>
        <v>#REF!</v>
      </c>
      <c r="AZ164" s="11" t="e">
        <f>+AZ20+AZ25+AZ37+AZ48+#REF!+#REF!+#REF!</f>
        <v>#REF!</v>
      </c>
      <c r="BA164" s="11" t="e">
        <f>+BA20+BA25+BA37+BA48+#REF!+#REF!+#REF!</f>
        <v>#REF!</v>
      </c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/>
      <c r="DO164" s="2"/>
      <c r="DP164" s="2"/>
      <c r="DQ164" s="2"/>
      <c r="DR164" s="2"/>
      <c r="DS164" s="2"/>
      <c r="DT164" s="2"/>
      <c r="DU164" s="2"/>
      <c r="DV164" s="2"/>
      <c r="DW164" s="2"/>
      <c r="DX164" s="2"/>
      <c r="DY164" s="2"/>
      <c r="DZ164" s="2"/>
      <c r="EA164" s="2"/>
      <c r="EB164" s="2"/>
      <c r="EC164" s="2"/>
      <c r="ED164" s="2"/>
      <c r="EE164" s="2"/>
      <c r="EF164" s="2"/>
      <c r="EG164" s="2"/>
      <c r="EH164" s="2"/>
      <c r="EI164" s="2"/>
      <c r="EJ164" s="2"/>
      <c r="EK164" s="2"/>
      <c r="EL164" s="2"/>
      <c r="EM164" s="2"/>
      <c r="EN164" s="2"/>
      <c r="EO164" s="2"/>
      <c r="EP164" s="2"/>
      <c r="EQ164" s="2"/>
      <c r="ER164" s="2"/>
      <c r="ES164" s="2"/>
      <c r="ET164" s="2"/>
      <c r="EU164" s="2"/>
      <c r="EV164" s="2"/>
      <c r="EW164" s="2"/>
      <c r="EX164" s="2"/>
      <c r="EY164" s="2"/>
      <c r="EZ164" s="2"/>
      <c r="FA164" s="2"/>
      <c r="FB164" s="2"/>
      <c r="FC164" s="2"/>
      <c r="FD164" s="2"/>
      <c r="FE164" s="2"/>
      <c r="FF164" s="2"/>
      <c r="FG164" s="2"/>
      <c r="FH164" s="2"/>
      <c r="FI164" s="2"/>
      <c r="FJ164" s="2"/>
      <c r="FK164" s="2"/>
      <c r="FL164" s="2"/>
      <c r="FM164" s="2"/>
      <c r="FN164" s="2"/>
      <c r="FO164" s="2"/>
      <c r="FP164" s="2"/>
      <c r="FQ164" s="2"/>
      <c r="FR164" s="2"/>
      <c r="FS164" s="2"/>
      <c r="FT164" s="2"/>
      <c r="FU164" s="2"/>
      <c r="FV164" s="2"/>
      <c r="FW164" s="2"/>
      <c r="FX164" s="2"/>
      <c r="FY164" s="2"/>
      <c r="FZ164" s="2"/>
      <c r="GA164" s="2"/>
      <c r="GB164" s="2"/>
      <c r="GC164" s="2"/>
      <c r="GD164" s="2"/>
    </row>
    <row r="165" spans="1:186" x14ac:dyDescent="0.25">
      <c r="A165" s="2"/>
      <c r="C165" s="4" t="s">
        <v>214</v>
      </c>
      <c r="AA165" s="56"/>
      <c r="AB165" s="56" t="e">
        <f t="shared" ref="AB165:BA165" si="64">+AB164/AB139</f>
        <v>#REF!</v>
      </c>
      <c r="AC165" s="56" t="e">
        <f t="shared" si="64"/>
        <v>#REF!</v>
      </c>
      <c r="AD165" s="56" t="e">
        <f t="shared" si="64"/>
        <v>#REF!</v>
      </c>
      <c r="AE165" s="56" t="e">
        <f t="shared" si="64"/>
        <v>#REF!</v>
      </c>
      <c r="AF165" s="56" t="e">
        <f t="shared" si="64"/>
        <v>#REF!</v>
      </c>
      <c r="AG165" s="56" t="e">
        <f t="shared" si="64"/>
        <v>#REF!</v>
      </c>
      <c r="AH165" s="56" t="e">
        <f t="shared" si="64"/>
        <v>#REF!</v>
      </c>
      <c r="AI165" s="56" t="e">
        <f t="shared" si="64"/>
        <v>#REF!</v>
      </c>
      <c r="AJ165" s="56" t="e">
        <f t="shared" si="64"/>
        <v>#REF!</v>
      </c>
      <c r="AK165" s="56" t="e">
        <f t="shared" si="64"/>
        <v>#REF!</v>
      </c>
      <c r="AL165" s="56" t="e">
        <f t="shared" si="64"/>
        <v>#REF!</v>
      </c>
      <c r="AM165" s="56" t="e">
        <f t="shared" si="64"/>
        <v>#REF!</v>
      </c>
      <c r="AN165" s="56" t="e">
        <f t="shared" si="64"/>
        <v>#REF!</v>
      </c>
      <c r="AO165" s="56" t="e">
        <f t="shared" si="64"/>
        <v>#REF!</v>
      </c>
      <c r="AP165" s="56" t="e">
        <f t="shared" si="64"/>
        <v>#REF!</v>
      </c>
      <c r="AQ165" s="56" t="e">
        <f t="shared" si="64"/>
        <v>#REF!</v>
      </c>
      <c r="AR165" s="56" t="e">
        <f t="shared" si="64"/>
        <v>#REF!</v>
      </c>
      <c r="AS165" s="56" t="e">
        <f t="shared" si="64"/>
        <v>#REF!</v>
      </c>
      <c r="AT165" s="56" t="e">
        <f t="shared" si="64"/>
        <v>#REF!</v>
      </c>
      <c r="AU165" s="56" t="e">
        <f t="shared" si="64"/>
        <v>#REF!</v>
      </c>
      <c r="AV165" s="56" t="e">
        <f t="shared" si="64"/>
        <v>#REF!</v>
      </c>
      <c r="AW165" s="56" t="e">
        <f t="shared" si="64"/>
        <v>#REF!</v>
      </c>
      <c r="AX165" s="56" t="e">
        <f t="shared" si="64"/>
        <v>#REF!</v>
      </c>
      <c r="AY165" s="56" t="e">
        <f t="shared" si="64"/>
        <v>#REF!</v>
      </c>
      <c r="AZ165" s="56" t="e">
        <f t="shared" si="64"/>
        <v>#REF!</v>
      </c>
      <c r="BA165" s="56" t="e">
        <f t="shared" si="64"/>
        <v>#REF!</v>
      </c>
      <c r="BB165" s="56"/>
      <c r="BC165" s="56"/>
      <c r="BD165" s="56"/>
      <c r="BE165" s="56"/>
      <c r="BF165" s="56"/>
      <c r="BG165" s="56"/>
      <c r="BH165" s="56"/>
      <c r="BI165" s="56"/>
      <c r="BJ165" s="56"/>
      <c r="BK165" s="56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  <c r="DN165" s="2"/>
      <c r="DO165" s="2"/>
      <c r="DP165" s="2"/>
      <c r="DQ165" s="2"/>
      <c r="DR165" s="2"/>
      <c r="DS165" s="2"/>
      <c r="DT165" s="2"/>
      <c r="DU165" s="2"/>
      <c r="DV165" s="2"/>
      <c r="DW165" s="2"/>
      <c r="DX165" s="2"/>
      <c r="DY165" s="2"/>
      <c r="DZ165" s="2"/>
      <c r="EA165" s="2"/>
      <c r="EB165" s="2"/>
      <c r="EC165" s="2"/>
      <c r="ED165" s="2"/>
      <c r="EE165" s="2"/>
      <c r="EF165" s="2"/>
      <c r="EG165" s="2"/>
      <c r="EH165" s="2"/>
      <c r="EI165" s="2"/>
      <c r="EJ165" s="2"/>
      <c r="EK165" s="2"/>
      <c r="EL165" s="2"/>
      <c r="EM165" s="2"/>
      <c r="EN165" s="2"/>
      <c r="EO165" s="2"/>
      <c r="EP165" s="2"/>
      <c r="EQ165" s="2"/>
      <c r="ER165" s="2"/>
      <c r="ES165" s="2"/>
      <c r="ET165" s="2"/>
      <c r="EU165" s="2"/>
      <c r="EV165" s="2"/>
      <c r="EW165" s="2"/>
      <c r="EX165" s="2"/>
      <c r="EY165" s="2"/>
      <c r="EZ165" s="2"/>
      <c r="FA165" s="2"/>
      <c r="FB165" s="2"/>
      <c r="FC165" s="2"/>
      <c r="FD165" s="2"/>
      <c r="FE165" s="2"/>
      <c r="FF165" s="2"/>
      <c r="FG165" s="2"/>
      <c r="FH165" s="2"/>
      <c r="FI165" s="2"/>
      <c r="FJ165" s="2"/>
      <c r="FK165" s="2"/>
      <c r="FL165" s="2"/>
      <c r="FM165" s="2"/>
      <c r="FN165" s="2"/>
      <c r="FO165" s="2"/>
      <c r="FP165" s="2"/>
      <c r="FQ165" s="2"/>
      <c r="FR165" s="2"/>
      <c r="FS165" s="2"/>
      <c r="FT165" s="2"/>
      <c r="FU165" s="2"/>
      <c r="FV165" s="2"/>
      <c r="FW165" s="2"/>
      <c r="FX165" s="2"/>
      <c r="FY165" s="2"/>
      <c r="FZ165" s="2"/>
      <c r="GA165" s="2"/>
      <c r="GB165" s="2"/>
      <c r="GC165" s="2"/>
      <c r="GD165" s="2"/>
    </row>
    <row r="166" spans="1:186" x14ac:dyDescent="0.25">
      <c r="A166" s="2"/>
      <c r="C166" s="4" t="s">
        <v>215</v>
      </c>
      <c r="AA166" s="59"/>
      <c r="AB166" s="59" t="e">
        <f t="shared" ref="AB166:BA166" si="65">+AB164/$D$170</f>
        <v>#REF!</v>
      </c>
      <c r="AC166" s="59" t="e">
        <f t="shared" si="65"/>
        <v>#REF!</v>
      </c>
      <c r="AD166" s="59" t="e">
        <f t="shared" si="65"/>
        <v>#REF!</v>
      </c>
      <c r="AE166" s="59" t="e">
        <f t="shared" si="65"/>
        <v>#REF!</v>
      </c>
      <c r="AF166" s="59" t="e">
        <f t="shared" si="65"/>
        <v>#REF!</v>
      </c>
      <c r="AG166" s="59" t="e">
        <f t="shared" si="65"/>
        <v>#REF!</v>
      </c>
      <c r="AH166" s="59" t="e">
        <f t="shared" si="65"/>
        <v>#REF!</v>
      </c>
      <c r="AI166" s="59" t="e">
        <f t="shared" si="65"/>
        <v>#REF!</v>
      </c>
      <c r="AJ166" s="59" t="e">
        <f t="shared" si="65"/>
        <v>#REF!</v>
      </c>
      <c r="AK166" s="59" t="e">
        <f t="shared" si="65"/>
        <v>#REF!</v>
      </c>
      <c r="AL166" s="59" t="e">
        <f t="shared" si="65"/>
        <v>#REF!</v>
      </c>
      <c r="AM166" s="59" t="e">
        <f t="shared" si="65"/>
        <v>#REF!</v>
      </c>
      <c r="AN166" s="59" t="e">
        <f t="shared" si="65"/>
        <v>#REF!</v>
      </c>
      <c r="AO166" s="59" t="e">
        <f t="shared" si="65"/>
        <v>#REF!</v>
      </c>
      <c r="AP166" s="59" t="e">
        <f t="shared" si="65"/>
        <v>#REF!</v>
      </c>
      <c r="AQ166" s="59" t="e">
        <f t="shared" si="65"/>
        <v>#REF!</v>
      </c>
      <c r="AR166" s="59" t="e">
        <f t="shared" si="65"/>
        <v>#REF!</v>
      </c>
      <c r="AS166" s="59" t="e">
        <f t="shared" si="65"/>
        <v>#REF!</v>
      </c>
      <c r="AT166" s="59" t="e">
        <f t="shared" si="65"/>
        <v>#REF!</v>
      </c>
      <c r="AU166" s="59" t="e">
        <f t="shared" si="65"/>
        <v>#REF!</v>
      </c>
      <c r="AV166" s="59" t="e">
        <f t="shared" si="65"/>
        <v>#REF!</v>
      </c>
      <c r="AW166" s="59" t="e">
        <f t="shared" si="65"/>
        <v>#REF!</v>
      </c>
      <c r="AX166" s="59" t="e">
        <f t="shared" si="65"/>
        <v>#REF!</v>
      </c>
      <c r="AY166" s="59" t="e">
        <f t="shared" si="65"/>
        <v>#REF!</v>
      </c>
      <c r="AZ166" s="59" t="e">
        <f t="shared" si="65"/>
        <v>#REF!</v>
      </c>
      <c r="BA166" s="59" t="e">
        <f t="shared" si="65"/>
        <v>#REF!</v>
      </c>
      <c r="BB166" s="59"/>
      <c r="BC166" s="59"/>
      <c r="BD166" s="59"/>
      <c r="BE166" s="59"/>
      <c r="BF166" s="59"/>
      <c r="BG166" s="59"/>
      <c r="BH166" s="59"/>
      <c r="BI166" s="59"/>
      <c r="BJ166" s="59"/>
      <c r="BK166" s="59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/>
      <c r="DO166" s="2"/>
      <c r="DP166" s="2"/>
      <c r="DQ166" s="2"/>
      <c r="DR166" s="2"/>
      <c r="DS166" s="2"/>
      <c r="DT166" s="2"/>
      <c r="DU166" s="2"/>
      <c r="DV166" s="2"/>
      <c r="DW166" s="2"/>
      <c r="DX166" s="2"/>
      <c r="DY166" s="2"/>
      <c r="DZ166" s="2"/>
      <c r="EA166" s="2"/>
      <c r="EB166" s="2"/>
      <c r="EC166" s="2"/>
      <c r="ED166" s="2"/>
      <c r="EE166" s="2"/>
      <c r="EF166" s="2"/>
      <c r="EG166" s="2"/>
      <c r="EH166" s="2"/>
      <c r="EI166" s="2"/>
      <c r="EJ166" s="2"/>
      <c r="EK166" s="2"/>
      <c r="EL166" s="2"/>
      <c r="EM166" s="2"/>
      <c r="EN166" s="2"/>
      <c r="EO166" s="2"/>
      <c r="EP166" s="2"/>
      <c r="EQ166" s="2"/>
      <c r="ER166" s="2"/>
      <c r="ES166" s="2"/>
      <c r="ET166" s="2"/>
      <c r="EU166" s="2"/>
      <c r="EV166" s="2"/>
      <c r="EW166" s="2"/>
      <c r="EX166" s="2"/>
      <c r="EY166" s="2"/>
      <c r="EZ166" s="2"/>
      <c r="FA166" s="2"/>
      <c r="FB166" s="2"/>
      <c r="FC166" s="2"/>
      <c r="FD166" s="2"/>
      <c r="FE166" s="2"/>
      <c r="FF166" s="2"/>
      <c r="FG166" s="2"/>
      <c r="FH166" s="2"/>
      <c r="FI166" s="2"/>
      <c r="FJ166" s="2"/>
      <c r="FK166" s="2"/>
      <c r="FL166" s="2"/>
      <c r="FM166" s="2"/>
      <c r="FN166" s="2"/>
      <c r="FO166" s="2"/>
      <c r="FP166" s="2"/>
      <c r="FQ166" s="2"/>
      <c r="FR166" s="2"/>
      <c r="FS166" s="2"/>
      <c r="FT166" s="2"/>
      <c r="FU166" s="2"/>
      <c r="FV166" s="2"/>
      <c r="FW166" s="2"/>
      <c r="FX166" s="2"/>
      <c r="FY166" s="2"/>
      <c r="FZ166" s="2"/>
      <c r="GA166" s="2"/>
      <c r="GB166" s="2"/>
      <c r="GC166" s="2"/>
      <c r="GD166" s="2"/>
    </row>
    <row r="168" spans="1:186" x14ac:dyDescent="0.25">
      <c r="L168" s="62">
        <f t="shared" ref="L168:BL168" si="66">+L142/1</f>
        <v>13600</v>
      </c>
      <c r="M168" s="62">
        <f t="shared" si="66"/>
        <v>87247</v>
      </c>
      <c r="N168" s="62">
        <f t="shared" si="66"/>
        <v>84348</v>
      </c>
      <c r="O168" s="62">
        <f t="shared" si="66"/>
        <v>92336</v>
      </c>
      <c r="P168" s="62">
        <f t="shared" si="66"/>
        <v>91991</v>
      </c>
      <c r="Q168" s="62">
        <f t="shared" si="66"/>
        <v>97152</v>
      </c>
      <c r="R168" s="62">
        <f t="shared" si="66"/>
        <v>92428</v>
      </c>
      <c r="S168" s="62">
        <f t="shared" si="66"/>
        <v>95730</v>
      </c>
      <c r="T168" s="62">
        <f t="shared" si="66"/>
        <v>92423</v>
      </c>
      <c r="U168" s="62">
        <f t="shared" si="66"/>
        <v>91431</v>
      </c>
      <c r="V168" s="62">
        <f t="shared" si="66"/>
        <v>90692</v>
      </c>
      <c r="W168" s="62">
        <f t="shared" si="66"/>
        <v>100670</v>
      </c>
      <c r="X168" s="62">
        <f t="shared" si="66"/>
        <v>89392</v>
      </c>
      <c r="Y168" s="62">
        <f t="shared" si="66"/>
        <v>80006</v>
      </c>
      <c r="Z168" s="62">
        <f t="shared" si="66"/>
        <v>88463</v>
      </c>
      <c r="AA168" s="62">
        <f t="shared" si="66"/>
        <v>82400</v>
      </c>
      <c r="AB168" s="62">
        <f t="shared" si="66"/>
        <v>87422</v>
      </c>
      <c r="AC168" s="62">
        <f t="shared" si="66"/>
        <v>80622</v>
      </c>
      <c r="AD168" s="62">
        <f t="shared" si="66"/>
        <v>89184</v>
      </c>
      <c r="AE168" s="62">
        <f t="shared" si="66"/>
        <v>95982</v>
      </c>
      <c r="AF168" s="62">
        <f t="shared" si="66"/>
        <v>94176</v>
      </c>
      <c r="AG168" s="62">
        <f t="shared" si="66"/>
        <v>83308</v>
      </c>
      <c r="AH168" s="62">
        <f t="shared" si="66"/>
        <v>100416</v>
      </c>
      <c r="AI168" s="62">
        <f t="shared" si="66"/>
        <v>96408</v>
      </c>
      <c r="AJ168" s="62">
        <f t="shared" si="66"/>
        <v>107846</v>
      </c>
      <c r="AK168" s="62">
        <f t="shared" si="66"/>
        <v>151153</v>
      </c>
      <c r="AL168" s="62">
        <f t="shared" si="66"/>
        <v>224637</v>
      </c>
      <c r="AM168" s="62">
        <f t="shared" si="66"/>
        <v>169587</v>
      </c>
      <c r="AN168" s="62">
        <f t="shared" si="66"/>
        <v>147262</v>
      </c>
      <c r="AO168" s="62">
        <f t="shared" si="66"/>
        <v>118250</v>
      </c>
      <c r="AP168" s="62">
        <f t="shared" si="66"/>
        <v>119671</v>
      </c>
      <c r="AQ168" s="62">
        <f t="shared" si="66"/>
        <v>111265</v>
      </c>
      <c r="AR168" s="62">
        <f t="shared" si="66"/>
        <v>107298</v>
      </c>
      <c r="AS168" s="62">
        <f t="shared" si="66"/>
        <v>98091</v>
      </c>
      <c r="AT168" s="62">
        <f t="shared" si="66"/>
        <v>113999</v>
      </c>
      <c r="AU168" s="62">
        <f t="shared" si="66"/>
        <v>103048</v>
      </c>
      <c r="AV168" s="62">
        <f t="shared" si="66"/>
        <v>110753</v>
      </c>
      <c r="AW168" s="62">
        <f t="shared" si="66"/>
        <v>98650</v>
      </c>
      <c r="AX168" s="62">
        <f t="shared" si="66"/>
        <v>106101</v>
      </c>
      <c r="AY168" s="62">
        <f t="shared" si="66"/>
        <v>93768</v>
      </c>
      <c r="AZ168" s="62">
        <f t="shared" si="66"/>
        <v>101197</v>
      </c>
      <c r="BA168" s="62">
        <f t="shared" si="66"/>
        <v>95351</v>
      </c>
      <c r="BB168" s="62">
        <f t="shared" si="66"/>
        <v>96827</v>
      </c>
      <c r="BC168" s="62">
        <f t="shared" si="66"/>
        <v>92032</v>
      </c>
      <c r="BD168" s="62">
        <f t="shared" si="66"/>
        <v>85927</v>
      </c>
      <c r="BE168" s="62">
        <f t="shared" si="66"/>
        <v>80590</v>
      </c>
      <c r="BF168" s="62">
        <f t="shared" si="66"/>
        <v>89445</v>
      </c>
      <c r="BG168" s="62">
        <f t="shared" si="66"/>
        <v>75410</v>
      </c>
      <c r="BH168" s="62">
        <f t="shared" si="66"/>
        <v>76382</v>
      </c>
      <c r="BI168" s="62">
        <f t="shared" si="66"/>
        <v>79608</v>
      </c>
      <c r="BJ168" s="62">
        <f t="shared" si="66"/>
        <v>78517</v>
      </c>
      <c r="BK168" s="62">
        <f t="shared" si="66"/>
        <v>71464</v>
      </c>
      <c r="BL168" s="62">
        <f t="shared" si="66"/>
        <v>70040</v>
      </c>
    </row>
    <row r="169" spans="1:186" x14ac:dyDescent="0.25">
      <c r="L169" s="62">
        <f t="shared" ref="L169:BL169" si="67">+L144/2</f>
        <v>11200</v>
      </c>
      <c r="M169" s="62">
        <f t="shared" si="67"/>
        <v>72446</v>
      </c>
      <c r="N169" s="62">
        <f t="shared" si="67"/>
        <v>73293</v>
      </c>
      <c r="O169" s="62">
        <f t="shared" si="67"/>
        <v>79628</v>
      </c>
      <c r="P169" s="62">
        <f t="shared" si="67"/>
        <v>78855</v>
      </c>
      <c r="Q169" s="62">
        <f t="shared" si="67"/>
        <v>91153</v>
      </c>
      <c r="R169" s="62">
        <f t="shared" si="67"/>
        <v>83401</v>
      </c>
      <c r="S169" s="62">
        <f t="shared" si="67"/>
        <v>74717</v>
      </c>
      <c r="T169" s="62">
        <f t="shared" si="67"/>
        <v>80960</v>
      </c>
      <c r="U169" s="62">
        <f t="shared" si="67"/>
        <v>72995</v>
      </c>
      <c r="V169" s="62">
        <f t="shared" si="67"/>
        <v>76110</v>
      </c>
      <c r="W169" s="62">
        <f t="shared" si="67"/>
        <v>77287</v>
      </c>
      <c r="X169" s="62">
        <f t="shared" si="67"/>
        <v>67329</v>
      </c>
      <c r="Y169" s="62">
        <f t="shared" si="67"/>
        <v>69200</v>
      </c>
      <c r="Z169" s="62">
        <f t="shared" si="67"/>
        <v>71824</v>
      </c>
      <c r="AA169" s="62">
        <f t="shared" si="67"/>
        <v>78973</v>
      </c>
      <c r="AB169" s="62">
        <f t="shared" si="67"/>
        <v>83544</v>
      </c>
      <c r="AC169" s="62">
        <f t="shared" si="67"/>
        <v>83890</v>
      </c>
      <c r="AD169" s="62">
        <f t="shared" si="67"/>
        <v>90706</v>
      </c>
      <c r="AE169" s="62">
        <f t="shared" si="67"/>
        <v>92359</v>
      </c>
      <c r="AF169" s="62">
        <f t="shared" si="67"/>
        <v>82575</v>
      </c>
      <c r="AG169" s="62">
        <f t="shared" si="67"/>
        <v>81864</v>
      </c>
      <c r="AH169" s="62">
        <f t="shared" si="67"/>
        <v>93065</v>
      </c>
      <c r="AI169" s="62">
        <f t="shared" si="67"/>
        <v>102696</v>
      </c>
      <c r="AJ169" s="62">
        <f t="shared" si="67"/>
        <v>92943</v>
      </c>
      <c r="AK169" s="62">
        <f t="shared" si="67"/>
        <v>109472</v>
      </c>
      <c r="AL169" s="62">
        <f t="shared" si="67"/>
        <v>147330</v>
      </c>
      <c r="AM169" s="62">
        <f t="shared" si="67"/>
        <v>131309</v>
      </c>
      <c r="AN169" s="62">
        <f t="shared" si="67"/>
        <v>113850</v>
      </c>
      <c r="AO169" s="62">
        <f t="shared" si="67"/>
        <v>89407</v>
      </c>
      <c r="AP169" s="62">
        <f t="shared" si="67"/>
        <v>96769</v>
      </c>
      <c r="AQ169" s="62">
        <f t="shared" si="67"/>
        <v>93350</v>
      </c>
      <c r="AR169" s="62">
        <f t="shared" si="67"/>
        <v>96804</v>
      </c>
      <c r="AS169" s="62">
        <f t="shared" si="67"/>
        <v>102880</v>
      </c>
      <c r="AT169" s="62">
        <f t="shared" si="67"/>
        <v>103624</v>
      </c>
      <c r="AU169" s="62">
        <f t="shared" si="67"/>
        <v>106810</v>
      </c>
      <c r="AV169" s="62">
        <f t="shared" si="67"/>
        <v>109529</v>
      </c>
      <c r="AW169" s="62">
        <f t="shared" si="67"/>
        <v>101665</v>
      </c>
      <c r="AX169" s="62">
        <f t="shared" si="67"/>
        <v>111320</v>
      </c>
      <c r="AY169" s="62">
        <f t="shared" si="67"/>
        <v>96480</v>
      </c>
      <c r="AZ169" s="62">
        <f t="shared" si="67"/>
        <v>99027</v>
      </c>
      <c r="BA169" s="62">
        <f t="shared" si="67"/>
        <v>99993</v>
      </c>
      <c r="BB169" s="62">
        <f t="shared" si="67"/>
        <v>91547</v>
      </c>
      <c r="BC169" s="62">
        <f t="shared" si="67"/>
        <v>86924</v>
      </c>
      <c r="BD169" s="62">
        <f t="shared" si="67"/>
        <v>92549</v>
      </c>
      <c r="BE169" s="62">
        <f t="shared" si="67"/>
        <v>84064</v>
      </c>
      <c r="BF169" s="62">
        <f t="shared" si="67"/>
        <v>83949</v>
      </c>
      <c r="BG169" s="62">
        <f t="shared" si="67"/>
        <v>81147</v>
      </c>
      <c r="BH169" s="62">
        <f t="shared" si="67"/>
        <v>72729</v>
      </c>
      <c r="BI169" s="62">
        <f t="shared" si="67"/>
        <v>82891</v>
      </c>
      <c r="BJ169" s="62">
        <f t="shared" si="67"/>
        <v>76047</v>
      </c>
      <c r="BK169" s="62">
        <f t="shared" si="67"/>
        <v>70023</v>
      </c>
      <c r="BL169" s="62">
        <f t="shared" si="67"/>
        <v>67274</v>
      </c>
    </row>
    <row r="170" spans="1:186" x14ac:dyDescent="0.25">
      <c r="A170" s="2"/>
      <c r="C170" s="21" t="s">
        <v>216</v>
      </c>
      <c r="D170" s="63">
        <v>626630</v>
      </c>
      <c r="L170" s="62">
        <f t="shared" ref="L170:BL170" si="68">+L146/3</f>
        <v>9675</v>
      </c>
      <c r="M170" s="62">
        <f t="shared" si="68"/>
        <v>61719</v>
      </c>
      <c r="N170" s="62">
        <f t="shared" si="68"/>
        <v>57145</v>
      </c>
      <c r="O170" s="62">
        <f t="shared" si="68"/>
        <v>57469</v>
      </c>
      <c r="P170" s="62">
        <f t="shared" si="68"/>
        <v>53421</v>
      </c>
      <c r="Q170" s="62">
        <f t="shared" si="68"/>
        <v>54637</v>
      </c>
      <c r="R170" s="62">
        <f t="shared" si="68"/>
        <v>76627</v>
      </c>
      <c r="S170" s="62">
        <f t="shared" si="68"/>
        <v>74734</v>
      </c>
      <c r="T170" s="62">
        <f t="shared" si="68"/>
        <v>75313</v>
      </c>
      <c r="U170" s="62">
        <f t="shared" si="68"/>
        <v>75471</v>
      </c>
      <c r="V170" s="62">
        <f t="shared" si="68"/>
        <v>75888</v>
      </c>
      <c r="W170" s="62">
        <f t="shared" si="68"/>
        <v>76045</v>
      </c>
      <c r="X170" s="62">
        <f t="shared" si="68"/>
        <v>69928</v>
      </c>
      <c r="Y170" s="62">
        <f t="shared" si="68"/>
        <v>67411</v>
      </c>
      <c r="Z170" s="62">
        <f t="shared" si="68"/>
        <v>74291</v>
      </c>
      <c r="AA170" s="62">
        <f t="shared" si="68"/>
        <v>65850</v>
      </c>
      <c r="AB170" s="62">
        <f t="shared" si="68"/>
        <v>66862</v>
      </c>
      <c r="AC170" s="62">
        <f t="shared" si="68"/>
        <v>73240</v>
      </c>
      <c r="AD170" s="62">
        <f t="shared" si="68"/>
        <v>73528</v>
      </c>
      <c r="AE170" s="62">
        <f t="shared" si="68"/>
        <v>74475</v>
      </c>
      <c r="AF170" s="62">
        <f t="shared" si="68"/>
        <v>72354</v>
      </c>
      <c r="AG170" s="62">
        <f t="shared" si="68"/>
        <v>69514</v>
      </c>
      <c r="AH170" s="62">
        <f t="shared" si="68"/>
        <v>70559</v>
      </c>
      <c r="AI170" s="62">
        <f t="shared" si="68"/>
        <v>71714</v>
      </c>
      <c r="AJ170" s="62">
        <f t="shared" si="68"/>
        <v>63143</v>
      </c>
      <c r="AK170" s="62">
        <f t="shared" si="68"/>
        <v>64350</v>
      </c>
      <c r="AL170" s="62">
        <f t="shared" si="68"/>
        <v>81147</v>
      </c>
      <c r="AM170" s="62">
        <f t="shared" si="68"/>
        <v>69013</v>
      </c>
      <c r="AN170" s="62">
        <f t="shared" si="68"/>
        <v>75600</v>
      </c>
      <c r="AO170" s="62">
        <f t="shared" si="68"/>
        <v>71588</v>
      </c>
      <c r="AP170" s="62">
        <f t="shared" si="68"/>
        <v>73471</v>
      </c>
      <c r="AQ170" s="62">
        <f t="shared" si="68"/>
        <v>76571</v>
      </c>
      <c r="AR170" s="62">
        <f t="shared" si="68"/>
        <v>85350</v>
      </c>
      <c r="AS170" s="62">
        <f t="shared" si="68"/>
        <v>82317</v>
      </c>
      <c r="AT170" s="62">
        <f t="shared" si="68"/>
        <v>86522</v>
      </c>
      <c r="AU170" s="62">
        <f t="shared" si="68"/>
        <v>88154</v>
      </c>
      <c r="AV170" s="62">
        <f t="shared" si="68"/>
        <v>95737</v>
      </c>
      <c r="AW170" s="62">
        <f t="shared" si="68"/>
        <v>89526</v>
      </c>
      <c r="AX170" s="62">
        <f t="shared" si="68"/>
        <v>87905</v>
      </c>
      <c r="AY170" s="62">
        <f t="shared" si="68"/>
        <v>88887</v>
      </c>
      <c r="AZ170" s="62">
        <f t="shared" si="68"/>
        <v>88589</v>
      </c>
      <c r="BA170" s="62">
        <f t="shared" si="68"/>
        <v>83224</v>
      </c>
      <c r="BB170" s="62">
        <f t="shared" si="68"/>
        <v>75160</v>
      </c>
      <c r="BC170" s="62">
        <f t="shared" si="68"/>
        <v>69977</v>
      </c>
      <c r="BD170" s="62">
        <f t="shared" si="68"/>
        <v>77599</v>
      </c>
      <c r="BE170" s="62">
        <f t="shared" si="68"/>
        <v>84861</v>
      </c>
      <c r="BF170" s="62">
        <f t="shared" si="68"/>
        <v>84270</v>
      </c>
      <c r="BG170" s="62">
        <f t="shared" si="68"/>
        <v>76706</v>
      </c>
      <c r="BH170" s="62">
        <f t="shared" si="68"/>
        <v>69450</v>
      </c>
      <c r="BI170" s="62">
        <f t="shared" si="68"/>
        <v>78309</v>
      </c>
      <c r="BJ170" s="62">
        <f t="shared" si="68"/>
        <v>68399</v>
      </c>
      <c r="BK170" s="62">
        <f t="shared" si="68"/>
        <v>60091</v>
      </c>
      <c r="BL170" s="62">
        <f t="shared" si="68"/>
        <v>57561</v>
      </c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  <c r="DN170" s="2"/>
      <c r="DO170" s="2"/>
      <c r="DP170" s="2"/>
      <c r="DQ170" s="2"/>
      <c r="DR170" s="2"/>
      <c r="DS170" s="2"/>
      <c r="DT170" s="2"/>
      <c r="DU170" s="2"/>
      <c r="DV170" s="2"/>
      <c r="DW170" s="2"/>
      <c r="DX170" s="2"/>
      <c r="DY170" s="2"/>
      <c r="DZ170" s="2"/>
      <c r="EA170" s="2"/>
      <c r="EB170" s="2"/>
      <c r="EC170" s="2"/>
      <c r="ED170" s="2"/>
      <c r="EE170" s="2"/>
      <c r="EF170" s="2"/>
      <c r="EG170" s="2"/>
      <c r="EH170" s="2"/>
      <c r="EI170" s="2"/>
      <c r="EJ170" s="2"/>
      <c r="EK170" s="2"/>
      <c r="EL170" s="2"/>
      <c r="EM170" s="2"/>
      <c r="EN170" s="2"/>
      <c r="EO170" s="2"/>
      <c r="EP170" s="2"/>
      <c r="EQ170" s="2"/>
      <c r="ER170" s="2"/>
      <c r="ES170" s="2"/>
      <c r="ET170" s="2"/>
      <c r="EU170" s="2"/>
      <c r="EV170" s="2"/>
      <c r="EW170" s="2"/>
      <c r="EX170" s="2"/>
      <c r="EY170" s="2"/>
      <c r="EZ170" s="2"/>
      <c r="FA170" s="2"/>
      <c r="FB170" s="2"/>
      <c r="FC170" s="2"/>
      <c r="FD170" s="2"/>
      <c r="FE170" s="2"/>
      <c r="FF170" s="2"/>
      <c r="FG170" s="2"/>
      <c r="FH170" s="2"/>
      <c r="FI170" s="2"/>
      <c r="FJ170" s="2"/>
      <c r="FK170" s="2"/>
      <c r="FL170" s="2"/>
      <c r="FM170" s="2"/>
      <c r="FN170" s="2"/>
      <c r="FO170" s="2"/>
      <c r="FP170" s="2"/>
      <c r="FQ170" s="2"/>
      <c r="FR170" s="2"/>
      <c r="FS170" s="2"/>
      <c r="FT170" s="2"/>
      <c r="FU170" s="2"/>
      <c r="FV170" s="2"/>
      <c r="FW170" s="2"/>
      <c r="FX170" s="2"/>
      <c r="FY170" s="2"/>
      <c r="FZ170" s="2"/>
      <c r="GA170" s="2"/>
      <c r="GB170" s="2"/>
      <c r="GC170" s="2"/>
      <c r="GD170" s="2"/>
    </row>
    <row r="171" spans="1:186" x14ac:dyDescent="0.25">
      <c r="A171" s="2"/>
      <c r="L171" s="62">
        <f t="shared" ref="L171:BL171" si="69">+L148/5</f>
        <v>22350</v>
      </c>
      <c r="M171" s="62">
        <f t="shared" si="69"/>
        <v>155827</v>
      </c>
      <c r="N171" s="62">
        <f t="shared" si="69"/>
        <v>147282</v>
      </c>
      <c r="O171" s="62">
        <f t="shared" si="69"/>
        <v>149945</v>
      </c>
      <c r="P171" s="62">
        <f t="shared" si="69"/>
        <v>142356</v>
      </c>
      <c r="Q171" s="62">
        <f t="shared" si="69"/>
        <v>156981</v>
      </c>
      <c r="R171" s="62">
        <f t="shared" si="69"/>
        <v>154252</v>
      </c>
      <c r="S171" s="62">
        <f t="shared" si="69"/>
        <v>152848</v>
      </c>
      <c r="T171" s="62">
        <f t="shared" si="69"/>
        <v>149779</v>
      </c>
      <c r="U171" s="62">
        <f t="shared" si="69"/>
        <v>144506</v>
      </c>
      <c r="V171" s="62">
        <f t="shared" si="69"/>
        <v>167691</v>
      </c>
      <c r="W171" s="62">
        <f t="shared" si="69"/>
        <v>165576</v>
      </c>
      <c r="X171" s="62">
        <f t="shared" si="69"/>
        <v>151207</v>
      </c>
      <c r="Y171" s="62">
        <f t="shared" si="69"/>
        <v>143333</v>
      </c>
      <c r="Z171" s="62">
        <f t="shared" si="69"/>
        <v>155037</v>
      </c>
      <c r="AA171" s="62">
        <f t="shared" si="69"/>
        <v>150057</v>
      </c>
      <c r="AB171" s="62">
        <f t="shared" si="69"/>
        <v>147006</v>
      </c>
      <c r="AC171" s="62">
        <f t="shared" si="69"/>
        <v>135413</v>
      </c>
      <c r="AD171" s="62">
        <f t="shared" si="69"/>
        <v>141321</v>
      </c>
      <c r="AE171" s="62">
        <f t="shared" si="69"/>
        <v>146932</v>
      </c>
      <c r="AF171" s="62">
        <f t="shared" si="69"/>
        <v>135811</v>
      </c>
      <c r="AG171" s="62">
        <f t="shared" si="69"/>
        <v>126541</v>
      </c>
      <c r="AH171" s="62">
        <f t="shared" si="69"/>
        <v>140294</v>
      </c>
      <c r="AI171" s="62">
        <f t="shared" si="69"/>
        <v>159194</v>
      </c>
      <c r="AJ171" s="62">
        <f t="shared" si="69"/>
        <v>147485</v>
      </c>
      <c r="AK171" s="62">
        <f t="shared" si="69"/>
        <v>142317</v>
      </c>
      <c r="AL171" s="62">
        <f t="shared" si="69"/>
        <v>165614</v>
      </c>
      <c r="AM171" s="62">
        <f t="shared" si="69"/>
        <v>165859</v>
      </c>
      <c r="AN171" s="62">
        <f t="shared" si="69"/>
        <v>165615</v>
      </c>
      <c r="AO171" s="62">
        <f t="shared" si="69"/>
        <v>150382</v>
      </c>
      <c r="AP171" s="62">
        <f t="shared" si="69"/>
        <v>154748</v>
      </c>
      <c r="AQ171" s="62">
        <f t="shared" si="69"/>
        <v>152910</v>
      </c>
      <c r="AR171" s="62">
        <f t="shared" si="69"/>
        <v>148103</v>
      </c>
      <c r="AS171" s="62">
        <f t="shared" si="69"/>
        <v>160506</v>
      </c>
      <c r="AT171" s="62">
        <f t="shared" si="69"/>
        <v>162455</v>
      </c>
      <c r="AU171" s="62">
        <f t="shared" si="69"/>
        <v>168765</v>
      </c>
      <c r="AV171" s="62">
        <f t="shared" si="69"/>
        <v>178458</v>
      </c>
      <c r="AW171" s="62">
        <f t="shared" si="69"/>
        <v>168903</v>
      </c>
      <c r="AX171" s="62">
        <f t="shared" si="69"/>
        <v>170807</v>
      </c>
      <c r="AY171" s="62">
        <f t="shared" si="69"/>
        <v>166684</v>
      </c>
      <c r="AZ171" s="62">
        <f t="shared" si="69"/>
        <v>177476</v>
      </c>
      <c r="BA171" s="62">
        <f t="shared" si="69"/>
        <v>173066</v>
      </c>
      <c r="BB171" s="62">
        <f t="shared" si="69"/>
        <v>169034</v>
      </c>
      <c r="BC171" s="62">
        <f t="shared" si="69"/>
        <v>160022</v>
      </c>
      <c r="BD171" s="62">
        <f t="shared" si="69"/>
        <v>159636</v>
      </c>
      <c r="BE171" s="62">
        <f t="shared" si="69"/>
        <v>168998</v>
      </c>
      <c r="BF171" s="62">
        <f t="shared" si="69"/>
        <v>157610</v>
      </c>
      <c r="BG171" s="62">
        <f t="shared" si="69"/>
        <v>153696</v>
      </c>
      <c r="BH171" s="62">
        <f t="shared" si="69"/>
        <v>145422</v>
      </c>
      <c r="BI171" s="62">
        <f t="shared" si="69"/>
        <v>158777</v>
      </c>
      <c r="BJ171" s="62">
        <f t="shared" si="69"/>
        <v>161652</v>
      </c>
      <c r="BK171" s="62">
        <f t="shared" si="69"/>
        <v>155581</v>
      </c>
      <c r="BL171" s="62">
        <f t="shared" si="69"/>
        <v>157279</v>
      </c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  <c r="DN171" s="2"/>
      <c r="DO171" s="2"/>
      <c r="DP171" s="2"/>
      <c r="DQ171" s="2"/>
      <c r="DR171" s="2"/>
      <c r="DS171" s="2"/>
      <c r="DT171" s="2"/>
      <c r="DU171" s="2"/>
      <c r="DV171" s="2"/>
      <c r="DW171" s="2"/>
      <c r="DX171" s="2"/>
      <c r="DY171" s="2"/>
      <c r="DZ171" s="2"/>
      <c r="EA171" s="2"/>
      <c r="EB171" s="2"/>
      <c r="EC171" s="2"/>
      <c r="ED171" s="2"/>
      <c r="EE171" s="2"/>
      <c r="EF171" s="2"/>
      <c r="EG171" s="2"/>
      <c r="EH171" s="2"/>
      <c r="EI171" s="2"/>
      <c r="EJ171" s="2"/>
      <c r="EK171" s="2"/>
      <c r="EL171" s="2"/>
      <c r="EM171" s="2"/>
      <c r="EN171" s="2"/>
      <c r="EO171" s="2"/>
      <c r="EP171" s="2"/>
      <c r="EQ171" s="2"/>
      <c r="ER171" s="2"/>
      <c r="ES171" s="2"/>
      <c r="ET171" s="2"/>
      <c r="EU171" s="2"/>
      <c r="EV171" s="2"/>
      <c r="EW171" s="2"/>
      <c r="EX171" s="2"/>
      <c r="EY171" s="2"/>
      <c r="EZ171" s="2"/>
      <c r="FA171" s="2"/>
      <c r="FB171" s="2"/>
      <c r="FC171" s="2"/>
      <c r="FD171" s="2"/>
      <c r="FE171" s="2"/>
      <c r="FF171" s="2"/>
      <c r="FG171" s="2"/>
      <c r="FH171" s="2"/>
      <c r="FI171" s="2"/>
      <c r="FJ171" s="2"/>
      <c r="FK171" s="2"/>
      <c r="FL171" s="2"/>
      <c r="FM171" s="2"/>
      <c r="FN171" s="2"/>
      <c r="FO171" s="2"/>
      <c r="FP171" s="2"/>
      <c r="FQ171" s="2"/>
      <c r="FR171" s="2"/>
      <c r="FS171" s="2"/>
      <c r="FT171" s="2"/>
      <c r="FU171" s="2"/>
      <c r="FV171" s="2"/>
      <c r="FW171" s="2"/>
      <c r="FX171" s="2"/>
      <c r="FY171" s="2"/>
      <c r="FZ171" s="2"/>
      <c r="GA171" s="2"/>
      <c r="GB171" s="2"/>
      <c r="GC171" s="2"/>
      <c r="GD171" s="2"/>
    </row>
    <row r="172" spans="1:186" x14ac:dyDescent="0.25">
      <c r="A172" s="2"/>
      <c r="I172" s="65" t="s">
        <v>217</v>
      </c>
      <c r="L172" s="62">
        <f t="shared" ref="L172:BL172" si="70">+L150/10</f>
        <v>6700</v>
      </c>
      <c r="M172" s="62">
        <f t="shared" si="70"/>
        <v>44075</v>
      </c>
      <c r="N172" s="62">
        <f t="shared" si="70"/>
        <v>52972</v>
      </c>
      <c r="O172" s="62">
        <f t="shared" si="70"/>
        <v>51080</v>
      </c>
      <c r="P172" s="62">
        <f t="shared" si="70"/>
        <v>53237</v>
      </c>
      <c r="Q172" s="62">
        <f t="shared" si="70"/>
        <v>54304</v>
      </c>
      <c r="R172" s="62">
        <f t="shared" si="70"/>
        <v>50430</v>
      </c>
      <c r="S172" s="62">
        <f t="shared" si="70"/>
        <v>46526</v>
      </c>
      <c r="T172" s="62">
        <f t="shared" si="70"/>
        <v>48463</v>
      </c>
      <c r="U172" s="62">
        <f t="shared" si="70"/>
        <v>51540</v>
      </c>
      <c r="V172" s="62">
        <f t="shared" si="70"/>
        <v>49418</v>
      </c>
      <c r="W172" s="62">
        <f t="shared" si="70"/>
        <v>48900</v>
      </c>
      <c r="X172" s="62">
        <f t="shared" si="70"/>
        <v>47438</v>
      </c>
      <c r="Y172" s="62">
        <f t="shared" si="70"/>
        <v>46918</v>
      </c>
      <c r="Z172" s="62">
        <f t="shared" si="70"/>
        <v>49928</v>
      </c>
      <c r="AA172" s="62">
        <f t="shared" si="70"/>
        <v>43405</v>
      </c>
      <c r="AB172" s="62">
        <f t="shared" si="70"/>
        <v>44947</v>
      </c>
      <c r="AC172" s="62">
        <f t="shared" si="70"/>
        <v>47742</v>
      </c>
      <c r="AD172" s="62">
        <f t="shared" si="70"/>
        <v>46308</v>
      </c>
      <c r="AE172" s="62">
        <f t="shared" si="70"/>
        <v>47732</v>
      </c>
      <c r="AF172" s="62">
        <f t="shared" si="70"/>
        <v>45229</v>
      </c>
      <c r="AG172" s="62">
        <f t="shared" si="70"/>
        <v>43340</v>
      </c>
      <c r="AH172" s="62">
        <f t="shared" si="70"/>
        <v>47043</v>
      </c>
      <c r="AI172" s="62">
        <f t="shared" si="70"/>
        <v>46082</v>
      </c>
      <c r="AJ172" s="62">
        <f t="shared" si="70"/>
        <v>42275</v>
      </c>
      <c r="AK172" s="62">
        <f t="shared" si="70"/>
        <v>45622</v>
      </c>
      <c r="AL172" s="62">
        <f t="shared" si="70"/>
        <v>50749</v>
      </c>
      <c r="AM172" s="62">
        <f t="shared" si="70"/>
        <v>47317</v>
      </c>
      <c r="AN172" s="62">
        <f t="shared" si="70"/>
        <v>46964</v>
      </c>
      <c r="AO172" s="62">
        <f t="shared" si="70"/>
        <v>44702</v>
      </c>
      <c r="AP172" s="62">
        <f t="shared" si="70"/>
        <v>46183</v>
      </c>
      <c r="AQ172" s="62">
        <f t="shared" si="70"/>
        <v>47360</v>
      </c>
      <c r="AR172" s="62">
        <f t="shared" si="70"/>
        <v>45986</v>
      </c>
      <c r="AS172" s="62">
        <f t="shared" si="70"/>
        <v>47332</v>
      </c>
      <c r="AT172" s="62">
        <f t="shared" si="70"/>
        <v>48979</v>
      </c>
      <c r="AU172" s="62">
        <f t="shared" si="70"/>
        <v>52531</v>
      </c>
      <c r="AV172" s="62">
        <f t="shared" si="70"/>
        <v>49175</v>
      </c>
      <c r="AW172" s="62">
        <f t="shared" si="70"/>
        <v>46525</v>
      </c>
      <c r="AX172" s="62">
        <f t="shared" si="70"/>
        <v>48778</v>
      </c>
      <c r="AY172" s="62">
        <f t="shared" si="70"/>
        <v>41012</v>
      </c>
      <c r="AZ172" s="62">
        <f t="shared" si="70"/>
        <v>40191</v>
      </c>
      <c r="BA172" s="62">
        <f t="shared" si="70"/>
        <v>43642</v>
      </c>
      <c r="BB172" s="62">
        <f t="shared" si="70"/>
        <v>42601</v>
      </c>
      <c r="BC172" s="62">
        <f t="shared" si="70"/>
        <v>39062</v>
      </c>
      <c r="BD172" s="62">
        <f t="shared" si="70"/>
        <v>43249</v>
      </c>
      <c r="BE172" s="62">
        <f t="shared" si="70"/>
        <v>50283</v>
      </c>
      <c r="BF172" s="62">
        <f t="shared" si="70"/>
        <v>51070</v>
      </c>
      <c r="BG172" s="62">
        <f t="shared" si="70"/>
        <v>52880</v>
      </c>
      <c r="BH172" s="62">
        <f t="shared" si="70"/>
        <v>49624</v>
      </c>
      <c r="BI172" s="62">
        <f t="shared" si="70"/>
        <v>54980</v>
      </c>
      <c r="BJ172" s="62">
        <f t="shared" si="70"/>
        <v>53338</v>
      </c>
      <c r="BK172" s="62">
        <f t="shared" si="70"/>
        <v>54283</v>
      </c>
      <c r="BL172" s="62">
        <f t="shared" si="70"/>
        <v>53854</v>
      </c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  <c r="DN172" s="2"/>
      <c r="DO172" s="2"/>
      <c r="DP172" s="2"/>
      <c r="DQ172" s="2"/>
      <c r="DR172" s="2"/>
      <c r="DS172" s="2"/>
      <c r="DT172" s="2"/>
      <c r="DU172" s="2"/>
      <c r="DV172" s="2"/>
      <c r="DW172" s="2"/>
      <c r="DX172" s="2"/>
      <c r="DY172" s="2"/>
      <c r="DZ172" s="2"/>
      <c r="EA172" s="2"/>
      <c r="EB172" s="2"/>
      <c r="EC172" s="2"/>
      <c r="ED172" s="2"/>
      <c r="EE172" s="2"/>
      <c r="EF172" s="2"/>
      <c r="EG172" s="2"/>
      <c r="EH172" s="2"/>
      <c r="EI172" s="2"/>
      <c r="EJ172" s="2"/>
      <c r="EK172" s="2"/>
      <c r="EL172" s="2"/>
      <c r="EM172" s="2"/>
      <c r="EN172" s="2"/>
      <c r="EO172" s="2"/>
      <c r="EP172" s="2"/>
      <c r="EQ172" s="2"/>
      <c r="ER172" s="2"/>
      <c r="ES172" s="2"/>
      <c r="ET172" s="2"/>
      <c r="EU172" s="2"/>
      <c r="EV172" s="2"/>
      <c r="EW172" s="2"/>
      <c r="EX172" s="2"/>
      <c r="EY172" s="2"/>
      <c r="EZ172" s="2"/>
      <c r="FA172" s="2"/>
      <c r="FB172" s="2"/>
      <c r="FC172" s="2"/>
      <c r="FD172" s="2"/>
      <c r="FE172" s="2"/>
      <c r="FF172" s="2"/>
      <c r="FG172" s="2"/>
      <c r="FH172" s="2"/>
      <c r="FI172" s="2"/>
      <c r="FJ172" s="2"/>
      <c r="FK172" s="2"/>
      <c r="FL172" s="2"/>
      <c r="FM172" s="2"/>
      <c r="FN172" s="2"/>
      <c r="FO172" s="2"/>
      <c r="FP172" s="2"/>
      <c r="FQ172" s="2"/>
      <c r="FR172" s="2"/>
      <c r="FS172" s="2"/>
      <c r="FT172" s="2"/>
      <c r="FU172" s="2"/>
      <c r="FV172" s="2"/>
      <c r="FW172" s="2"/>
      <c r="FX172" s="2"/>
      <c r="FY172" s="2"/>
      <c r="FZ172" s="2"/>
      <c r="GA172" s="2"/>
      <c r="GB172" s="2"/>
      <c r="GC172" s="2"/>
      <c r="GD172" s="2"/>
    </row>
    <row r="173" spans="1:186" x14ac:dyDescent="0.25">
      <c r="A173" s="2"/>
      <c r="I173" s="44">
        <v>1</v>
      </c>
      <c r="J173" s="59">
        <f>AVERAGE(J8:J28)</f>
        <v>3.3795524018457895E-2</v>
      </c>
      <c r="K173" s="59"/>
      <c r="L173" s="62">
        <f t="shared" ref="L173:BL173" si="71">+L152/20</f>
        <v>2050</v>
      </c>
      <c r="M173" s="62">
        <f t="shared" si="71"/>
        <v>11063</v>
      </c>
      <c r="N173" s="62">
        <f t="shared" si="71"/>
        <v>9689</v>
      </c>
      <c r="O173" s="62">
        <f t="shared" si="71"/>
        <v>8454</v>
      </c>
      <c r="P173" s="62">
        <f t="shared" si="71"/>
        <v>8786</v>
      </c>
      <c r="Q173" s="62">
        <f t="shared" si="71"/>
        <v>9754</v>
      </c>
      <c r="R173" s="62">
        <f t="shared" si="71"/>
        <v>9439</v>
      </c>
      <c r="S173" s="62">
        <f t="shared" si="71"/>
        <v>9630</v>
      </c>
      <c r="T173" s="62">
        <f t="shared" si="71"/>
        <v>8782</v>
      </c>
      <c r="U173" s="62">
        <f t="shared" si="71"/>
        <v>9468</v>
      </c>
      <c r="V173" s="62">
        <f t="shared" si="71"/>
        <v>8183</v>
      </c>
      <c r="W173" s="62">
        <f t="shared" si="71"/>
        <v>9113</v>
      </c>
      <c r="X173" s="62">
        <f t="shared" si="71"/>
        <v>8725</v>
      </c>
      <c r="Y173" s="62">
        <f t="shared" si="71"/>
        <v>8974</v>
      </c>
      <c r="Z173" s="62">
        <f t="shared" si="71"/>
        <v>9175</v>
      </c>
      <c r="AA173" s="62">
        <f t="shared" si="71"/>
        <v>12549</v>
      </c>
      <c r="AB173" s="62">
        <f t="shared" si="71"/>
        <v>12849</v>
      </c>
      <c r="AC173" s="62">
        <f t="shared" si="71"/>
        <v>12114</v>
      </c>
      <c r="AD173" s="62">
        <f t="shared" si="71"/>
        <v>11920</v>
      </c>
      <c r="AE173" s="62">
        <f t="shared" si="71"/>
        <v>12523</v>
      </c>
      <c r="AF173" s="62">
        <f t="shared" si="71"/>
        <v>9625</v>
      </c>
      <c r="AG173" s="62">
        <f t="shared" si="71"/>
        <v>9080</v>
      </c>
      <c r="AH173" s="62">
        <f t="shared" si="71"/>
        <v>9705</v>
      </c>
      <c r="AI173" s="62">
        <f t="shared" si="71"/>
        <v>10063</v>
      </c>
      <c r="AJ173" s="62">
        <f t="shared" si="71"/>
        <v>9124</v>
      </c>
      <c r="AK173" s="62">
        <f t="shared" si="71"/>
        <v>9600</v>
      </c>
      <c r="AL173" s="62">
        <f t="shared" si="71"/>
        <v>11347</v>
      </c>
      <c r="AM173" s="62">
        <f t="shared" si="71"/>
        <v>9484</v>
      </c>
      <c r="AN173" s="62">
        <f t="shared" si="71"/>
        <v>8475</v>
      </c>
      <c r="AO173" s="62">
        <f t="shared" si="71"/>
        <v>7516</v>
      </c>
      <c r="AP173" s="62">
        <f t="shared" si="71"/>
        <v>7938</v>
      </c>
      <c r="AQ173" s="62">
        <f t="shared" si="71"/>
        <v>8640</v>
      </c>
      <c r="AR173" s="62">
        <f t="shared" si="71"/>
        <v>9028</v>
      </c>
      <c r="AS173" s="62">
        <f t="shared" si="71"/>
        <v>11470</v>
      </c>
      <c r="AT173" s="62">
        <f t="shared" si="71"/>
        <v>11757</v>
      </c>
      <c r="AU173" s="62">
        <f t="shared" si="71"/>
        <v>12964</v>
      </c>
      <c r="AV173" s="62">
        <f t="shared" si="71"/>
        <v>12287</v>
      </c>
      <c r="AW173" s="62">
        <f t="shared" si="71"/>
        <v>11446</v>
      </c>
      <c r="AX173" s="62">
        <f t="shared" si="71"/>
        <v>12269</v>
      </c>
      <c r="AY173" s="62">
        <f t="shared" si="71"/>
        <v>12569</v>
      </c>
      <c r="AZ173" s="62">
        <f t="shared" si="71"/>
        <v>12506</v>
      </c>
      <c r="BA173" s="62">
        <f t="shared" si="71"/>
        <v>9019</v>
      </c>
      <c r="BB173" s="62">
        <f t="shared" si="71"/>
        <v>9349</v>
      </c>
      <c r="BC173" s="62">
        <f t="shared" si="71"/>
        <v>9256</v>
      </c>
      <c r="BD173" s="62">
        <f t="shared" si="71"/>
        <v>9915</v>
      </c>
      <c r="BE173" s="62">
        <f t="shared" si="71"/>
        <v>9094</v>
      </c>
      <c r="BF173" s="62">
        <f t="shared" si="71"/>
        <v>9338</v>
      </c>
      <c r="BG173" s="62">
        <f t="shared" si="71"/>
        <v>7914</v>
      </c>
      <c r="BH173" s="62">
        <f t="shared" si="71"/>
        <v>8025</v>
      </c>
      <c r="BI173" s="62">
        <f t="shared" si="71"/>
        <v>7388</v>
      </c>
      <c r="BJ173" s="62">
        <f t="shared" si="71"/>
        <v>10218</v>
      </c>
      <c r="BK173" s="62">
        <f t="shared" si="71"/>
        <v>12479</v>
      </c>
      <c r="BL173" s="62">
        <f t="shared" si="71"/>
        <v>11357</v>
      </c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  <c r="DT173" s="2"/>
      <c r="DU173" s="2"/>
      <c r="DV173" s="2"/>
      <c r="DW173" s="2"/>
      <c r="DX173" s="2"/>
      <c r="DY173" s="2"/>
      <c r="DZ173" s="2"/>
      <c r="EA173" s="2"/>
      <c r="EB173" s="2"/>
      <c r="EC173" s="2"/>
      <c r="ED173" s="2"/>
      <c r="EE173" s="2"/>
      <c r="EF173" s="2"/>
      <c r="EG173" s="2"/>
      <c r="EH173" s="2"/>
      <c r="EI173" s="2"/>
      <c r="EJ173" s="2"/>
      <c r="EK173" s="2"/>
      <c r="EL173" s="2"/>
      <c r="EM173" s="2"/>
      <c r="EN173" s="2"/>
      <c r="EO173" s="2"/>
      <c r="EP173" s="2"/>
      <c r="EQ173" s="2"/>
      <c r="ER173" s="2"/>
      <c r="ES173" s="2"/>
      <c r="ET173" s="2"/>
      <c r="EU173" s="2"/>
      <c r="EV173" s="2"/>
      <c r="EW173" s="2"/>
      <c r="EX173" s="2"/>
      <c r="EY173" s="2"/>
      <c r="EZ173" s="2"/>
      <c r="FA173" s="2"/>
      <c r="FB173" s="2"/>
      <c r="FC173" s="2"/>
      <c r="FD173" s="2"/>
      <c r="FE173" s="2"/>
      <c r="FF173" s="2"/>
      <c r="FG173" s="2"/>
      <c r="FH173" s="2"/>
      <c r="FI173" s="2"/>
      <c r="FJ173" s="2"/>
      <c r="FK173" s="2"/>
      <c r="FL173" s="2"/>
      <c r="FM173" s="2"/>
      <c r="FN173" s="2"/>
      <c r="FO173" s="2"/>
      <c r="FP173" s="2"/>
      <c r="FQ173" s="2"/>
      <c r="FR173" s="2"/>
      <c r="FS173" s="2"/>
      <c r="FT173" s="2"/>
      <c r="FU173" s="2"/>
      <c r="FV173" s="2"/>
      <c r="FW173" s="2"/>
      <c r="FX173" s="2"/>
      <c r="FY173" s="2"/>
      <c r="FZ173" s="2"/>
      <c r="GA173" s="2"/>
      <c r="GB173" s="2"/>
      <c r="GC173" s="2"/>
      <c r="GD173" s="2"/>
    </row>
    <row r="174" spans="1:186" x14ac:dyDescent="0.25">
      <c r="A174" s="2"/>
      <c r="I174" s="44">
        <v>2</v>
      </c>
      <c r="J174" s="59">
        <f>AVERAGE(J28:J50)</f>
        <v>6.1054620530049786E-2</v>
      </c>
      <c r="L174" s="62">
        <f t="shared" ref="L174:BL174" si="72">SUM(L168:L173)</f>
        <v>65575</v>
      </c>
      <c r="M174" s="62">
        <f t="shared" si="72"/>
        <v>432377</v>
      </c>
      <c r="N174" s="62">
        <f t="shared" si="72"/>
        <v>424729</v>
      </c>
      <c r="O174" s="62">
        <f t="shared" si="72"/>
        <v>438912</v>
      </c>
      <c r="P174" s="62">
        <f t="shared" si="72"/>
        <v>428646</v>
      </c>
      <c r="Q174" s="62">
        <f t="shared" si="72"/>
        <v>463981</v>
      </c>
      <c r="R174" s="62">
        <f t="shared" si="72"/>
        <v>466577</v>
      </c>
      <c r="S174" s="62">
        <f t="shared" si="72"/>
        <v>454185</v>
      </c>
      <c r="T174" s="62">
        <f t="shared" si="72"/>
        <v>455720</v>
      </c>
      <c r="U174" s="62">
        <f t="shared" si="72"/>
        <v>445411</v>
      </c>
      <c r="V174" s="62">
        <f t="shared" si="72"/>
        <v>467982</v>
      </c>
      <c r="W174" s="62">
        <f t="shared" si="72"/>
        <v>477591</v>
      </c>
      <c r="X174" s="62">
        <f t="shared" si="72"/>
        <v>434019</v>
      </c>
      <c r="Y174" s="62">
        <f t="shared" si="72"/>
        <v>415842</v>
      </c>
      <c r="Z174" s="62">
        <f t="shared" si="72"/>
        <v>448718</v>
      </c>
      <c r="AA174" s="62">
        <f t="shared" si="72"/>
        <v>433234</v>
      </c>
      <c r="AB174" s="62">
        <f t="shared" si="72"/>
        <v>442630</v>
      </c>
      <c r="AC174" s="62">
        <f t="shared" si="72"/>
        <v>433021</v>
      </c>
      <c r="AD174" s="62">
        <f t="shared" si="72"/>
        <v>452967</v>
      </c>
      <c r="AE174" s="62">
        <f t="shared" si="72"/>
        <v>470003</v>
      </c>
      <c r="AF174" s="62">
        <f t="shared" si="72"/>
        <v>439770</v>
      </c>
      <c r="AG174" s="62">
        <f t="shared" si="72"/>
        <v>413647</v>
      </c>
      <c r="AH174" s="62">
        <f t="shared" si="72"/>
        <v>461082</v>
      </c>
      <c r="AI174" s="62">
        <f t="shared" si="72"/>
        <v>486157</v>
      </c>
      <c r="AJ174" s="62">
        <f t="shared" si="72"/>
        <v>462816</v>
      </c>
      <c r="AK174" s="62">
        <f t="shared" si="72"/>
        <v>522514</v>
      </c>
      <c r="AL174" s="62">
        <f t="shared" si="72"/>
        <v>680824</v>
      </c>
      <c r="AM174" s="62">
        <f t="shared" si="72"/>
        <v>592569</v>
      </c>
      <c r="AN174" s="62">
        <f t="shared" si="72"/>
        <v>557766</v>
      </c>
      <c r="AO174" s="62">
        <f t="shared" si="72"/>
        <v>481845</v>
      </c>
      <c r="AP174" s="62">
        <f t="shared" si="72"/>
        <v>498780</v>
      </c>
      <c r="AQ174" s="62">
        <f t="shared" si="72"/>
        <v>490096</v>
      </c>
      <c r="AR174" s="62">
        <f t="shared" si="72"/>
        <v>492569</v>
      </c>
      <c r="AS174" s="62">
        <f t="shared" si="72"/>
        <v>502596</v>
      </c>
      <c r="AT174" s="62">
        <f t="shared" si="72"/>
        <v>527336</v>
      </c>
      <c r="AU174" s="62">
        <f t="shared" si="72"/>
        <v>532272</v>
      </c>
      <c r="AV174" s="62">
        <f t="shared" si="72"/>
        <v>555939</v>
      </c>
      <c r="AW174" s="62">
        <f t="shared" si="72"/>
        <v>516715</v>
      </c>
      <c r="AX174" s="62">
        <f t="shared" si="72"/>
        <v>537180</v>
      </c>
      <c r="AY174" s="62">
        <f t="shared" si="72"/>
        <v>499400</v>
      </c>
      <c r="AZ174" s="62">
        <f t="shared" si="72"/>
        <v>518986</v>
      </c>
      <c r="BA174" s="62">
        <f t="shared" si="72"/>
        <v>504295</v>
      </c>
      <c r="BB174" s="62">
        <f t="shared" si="72"/>
        <v>484518</v>
      </c>
      <c r="BC174" s="62">
        <f t="shared" si="72"/>
        <v>457273</v>
      </c>
      <c r="BD174" s="62">
        <f t="shared" si="72"/>
        <v>468875</v>
      </c>
      <c r="BE174" s="62">
        <f t="shared" si="72"/>
        <v>477890</v>
      </c>
      <c r="BF174" s="62">
        <f t="shared" si="72"/>
        <v>475682</v>
      </c>
      <c r="BG174" s="62">
        <f t="shared" si="72"/>
        <v>447753</v>
      </c>
      <c r="BH174" s="62">
        <f t="shared" si="72"/>
        <v>421632</v>
      </c>
      <c r="BI174" s="62">
        <f t="shared" si="72"/>
        <v>461953</v>
      </c>
      <c r="BJ174" s="62">
        <f t="shared" si="72"/>
        <v>448171</v>
      </c>
      <c r="BK174" s="62">
        <f t="shared" si="72"/>
        <v>423921</v>
      </c>
      <c r="BL174" s="62">
        <f t="shared" si="72"/>
        <v>417365</v>
      </c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  <c r="EK174" s="2"/>
      <c r="EL174" s="2"/>
      <c r="EM174" s="2"/>
      <c r="EN174" s="2"/>
      <c r="EO174" s="2"/>
      <c r="EP174" s="2"/>
      <c r="EQ174" s="2"/>
      <c r="ER174" s="2"/>
      <c r="ES174" s="2"/>
      <c r="ET174" s="2"/>
      <c r="EU174" s="2"/>
      <c r="EV174" s="2"/>
      <c r="EW174" s="2"/>
      <c r="EX174" s="2"/>
      <c r="EY174" s="2"/>
      <c r="EZ174" s="2"/>
      <c r="FA174" s="2"/>
      <c r="FB174" s="2"/>
      <c r="FC174" s="2"/>
      <c r="FD174" s="2"/>
      <c r="FE174" s="2"/>
      <c r="FF174" s="2"/>
      <c r="FG174" s="2"/>
      <c r="FH174" s="2"/>
      <c r="FI174" s="2"/>
      <c r="FJ174" s="2"/>
      <c r="FK174" s="2"/>
      <c r="FL174" s="2"/>
      <c r="FM174" s="2"/>
      <c r="FN174" s="2"/>
      <c r="FO174" s="2"/>
      <c r="FP174" s="2"/>
      <c r="FQ174" s="2"/>
      <c r="FR174" s="2"/>
      <c r="FS174" s="2"/>
      <c r="FT174" s="2"/>
      <c r="FU174" s="2"/>
      <c r="FV174" s="2"/>
      <c r="FW174" s="2"/>
      <c r="FX174" s="2"/>
      <c r="FY174" s="2"/>
      <c r="FZ174" s="2"/>
      <c r="GA174" s="2"/>
      <c r="GB174" s="2"/>
      <c r="GC174" s="2"/>
      <c r="GD174" s="2"/>
    </row>
    <row r="175" spans="1:186" x14ac:dyDescent="0.25">
      <c r="A175" s="2"/>
      <c r="I175" s="44">
        <v>3</v>
      </c>
      <c r="J175" s="59">
        <f>AVERAGE(J50:J65)</f>
        <v>0.15708229301617746</v>
      </c>
      <c r="L175" s="59">
        <f t="shared" ref="L175:BL175" si="73">+L139/L174</f>
        <v>4.3427373236751814</v>
      </c>
      <c r="M175" s="59">
        <f t="shared" si="73"/>
        <v>4.2981957874725065</v>
      </c>
      <c r="N175" s="59">
        <f t="shared" si="73"/>
        <v>4.3846287868264238</v>
      </c>
      <c r="O175" s="59">
        <f t="shared" si="73"/>
        <v>4.2231791338582676</v>
      </c>
      <c r="P175" s="59">
        <f t="shared" si="73"/>
        <v>4.2688698833069711</v>
      </c>
      <c r="Q175" s="59">
        <f t="shared" si="73"/>
        <v>4.2380916459941247</v>
      </c>
      <c r="R175" s="59">
        <f t="shared" si="73"/>
        <v>4.1867708866918001</v>
      </c>
      <c r="S175" s="59">
        <f t="shared" si="73"/>
        <v>4.164527670442661</v>
      </c>
      <c r="T175" s="59">
        <f t="shared" si="73"/>
        <v>4.1460699552356708</v>
      </c>
      <c r="U175" s="59">
        <f t="shared" si="73"/>
        <v>4.2457954563313436</v>
      </c>
      <c r="V175" s="59">
        <f t="shared" si="73"/>
        <v>4.2028774610989315</v>
      </c>
      <c r="W175" s="59">
        <f t="shared" si="73"/>
        <v>4.1510811552143991</v>
      </c>
      <c r="X175" s="59">
        <f t="shared" si="73"/>
        <v>4.2365633762577213</v>
      </c>
      <c r="Y175" s="59">
        <f t="shared" si="73"/>
        <v>4.294813895662295</v>
      </c>
      <c r="Z175" s="59">
        <f t="shared" si="73"/>
        <v>4.2631429984979432</v>
      </c>
      <c r="AA175" s="59">
        <f t="shared" si="73"/>
        <v>4.3237857601203968</v>
      </c>
      <c r="AB175" s="59">
        <f t="shared" si="73"/>
        <v>4.2847886496622465</v>
      </c>
      <c r="AC175" s="59">
        <f t="shared" si="73"/>
        <v>4.3066895139034829</v>
      </c>
      <c r="AD175" s="59">
        <f t="shared" si="73"/>
        <v>4.1929434153039846</v>
      </c>
      <c r="AE175" s="59">
        <f t="shared" si="73"/>
        <v>4.1841541436969552</v>
      </c>
      <c r="AF175" s="59">
        <f t="shared" si="73"/>
        <v>4.0935784614684945</v>
      </c>
      <c r="AG175" s="59">
        <f t="shared" si="73"/>
        <v>4.1177211487089229</v>
      </c>
      <c r="AH175" s="59">
        <f t="shared" si="73"/>
        <v>4.0431485072069613</v>
      </c>
      <c r="AI175" s="59">
        <f t="shared" si="73"/>
        <v>4.0624571897555724</v>
      </c>
      <c r="AJ175" s="59">
        <f t="shared" si="73"/>
        <v>3.9450148655189103</v>
      </c>
      <c r="AK175" s="59">
        <f t="shared" si="73"/>
        <v>3.6801923010675313</v>
      </c>
      <c r="AL175" s="59">
        <f t="shared" si="73"/>
        <v>3.4153290718306053</v>
      </c>
      <c r="AM175" s="59">
        <f t="shared" si="73"/>
        <v>3.5968621375738521</v>
      </c>
      <c r="AN175" s="59">
        <f t="shared" si="73"/>
        <v>3.7093996407095449</v>
      </c>
      <c r="AO175" s="59">
        <f t="shared" si="73"/>
        <v>3.8623997343544088</v>
      </c>
      <c r="AP175" s="59">
        <f t="shared" si="73"/>
        <v>3.8653354184209472</v>
      </c>
      <c r="AQ175" s="59">
        <f t="shared" si="73"/>
        <v>3.955608697071594</v>
      </c>
      <c r="AR175" s="59">
        <f t="shared" si="73"/>
        <v>3.9342528660959175</v>
      </c>
      <c r="AS175" s="59">
        <f t="shared" si="73"/>
        <v>4.0908642329027689</v>
      </c>
      <c r="AT175" s="59">
        <f t="shared" si="73"/>
        <v>4.0164487158092754</v>
      </c>
      <c r="AU175" s="59">
        <f t="shared" si="73"/>
        <v>4.1511576787807734</v>
      </c>
      <c r="AV175" s="59">
        <f t="shared" si="73"/>
        <v>4.0414541883192223</v>
      </c>
      <c r="AW175" s="59">
        <f t="shared" si="73"/>
        <v>4.0820239396959641</v>
      </c>
      <c r="AX175" s="59">
        <f t="shared" si="73"/>
        <v>4.057580326892289</v>
      </c>
      <c r="AY175" s="59">
        <f t="shared" si="73"/>
        <v>4.1015398478173806</v>
      </c>
      <c r="AZ175" s="59">
        <f t="shared" si="73"/>
        <v>4.0548839467731304</v>
      </c>
      <c r="BA175" s="59">
        <f t="shared" si="73"/>
        <v>4.019748361574079</v>
      </c>
      <c r="BB175" s="59">
        <f t="shared" si="73"/>
        <v>4.052606920692317</v>
      </c>
      <c r="BC175" s="59">
        <f t="shared" si="73"/>
        <v>4.0493556365672152</v>
      </c>
      <c r="BD175" s="59">
        <f t="shared" si="73"/>
        <v>4.1221903492402028</v>
      </c>
      <c r="BE175" s="59">
        <f t="shared" si="73"/>
        <v>4.2541191487580825</v>
      </c>
      <c r="BF175" s="59">
        <f t="shared" si="73"/>
        <v>4.1953721183479722</v>
      </c>
      <c r="BG175" s="59">
        <f t="shared" si="73"/>
        <v>4.295631743394237</v>
      </c>
      <c r="BH175" s="59">
        <f t="shared" si="73"/>
        <v>4.3024248633879782</v>
      </c>
      <c r="BI175" s="59">
        <f t="shared" si="73"/>
        <v>4.2683173396427776</v>
      </c>
      <c r="BJ175" s="59">
        <f t="shared" si="73"/>
        <v>4.4219907133661032</v>
      </c>
      <c r="BK175" s="59">
        <f t="shared" si="73"/>
        <v>4.6284519993111921</v>
      </c>
      <c r="BL175" s="59">
        <f t="shared" si="73"/>
        <v>4.6226827836545947</v>
      </c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  <c r="DN175" s="2"/>
      <c r="DO175" s="2"/>
      <c r="DP175" s="2"/>
      <c r="DQ175" s="2"/>
      <c r="DR175" s="2"/>
      <c r="DS175" s="2"/>
      <c r="DT175" s="2"/>
      <c r="DU175" s="2"/>
      <c r="DV175" s="2"/>
      <c r="DW175" s="2"/>
      <c r="DX175" s="2"/>
      <c r="DY175" s="2"/>
      <c r="DZ175" s="2"/>
      <c r="EA175" s="2"/>
      <c r="EB175" s="2"/>
      <c r="EC175" s="2"/>
      <c r="ED175" s="2"/>
      <c r="EE175" s="2"/>
      <c r="EF175" s="2"/>
      <c r="EG175" s="2"/>
      <c r="EH175" s="2"/>
      <c r="EI175" s="2"/>
      <c r="EJ175" s="2"/>
      <c r="EK175" s="2"/>
      <c r="EL175" s="2"/>
      <c r="EM175" s="2"/>
      <c r="EN175" s="2"/>
      <c r="EO175" s="2"/>
      <c r="EP175" s="2"/>
      <c r="EQ175" s="2"/>
      <c r="ER175" s="2"/>
      <c r="ES175" s="2"/>
      <c r="ET175" s="2"/>
      <c r="EU175" s="2"/>
      <c r="EV175" s="2"/>
      <c r="EW175" s="2"/>
      <c r="EX175" s="2"/>
      <c r="EY175" s="2"/>
      <c r="EZ175" s="2"/>
      <c r="FA175" s="2"/>
      <c r="FB175" s="2"/>
      <c r="FC175" s="2"/>
      <c r="FD175" s="2"/>
      <c r="FE175" s="2"/>
      <c r="FF175" s="2"/>
      <c r="FG175" s="2"/>
      <c r="FH175" s="2"/>
      <c r="FI175" s="2"/>
      <c r="FJ175" s="2"/>
      <c r="FK175" s="2"/>
      <c r="FL175" s="2"/>
      <c r="FM175" s="2"/>
      <c r="FN175" s="2"/>
      <c r="FO175" s="2"/>
      <c r="FP175" s="2"/>
      <c r="FQ175" s="2"/>
      <c r="FR175" s="2"/>
      <c r="FS175" s="2"/>
      <c r="FT175" s="2"/>
      <c r="FU175" s="2"/>
      <c r="FV175" s="2"/>
      <c r="FW175" s="2"/>
      <c r="FX175" s="2"/>
      <c r="FY175" s="2"/>
      <c r="FZ175" s="2"/>
      <c r="GA175" s="2"/>
      <c r="GB175" s="2"/>
      <c r="GC175" s="2"/>
      <c r="GD175" s="2"/>
    </row>
    <row r="176" spans="1:186" x14ac:dyDescent="0.25">
      <c r="A176" s="2"/>
      <c r="I176" s="44">
        <v>5</v>
      </c>
      <c r="J176" s="59">
        <f>AVERAGE(J65:J109)</f>
        <v>0.15677786534193025</v>
      </c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  <c r="DT176" s="2"/>
      <c r="DU176" s="2"/>
      <c r="DV176" s="2"/>
      <c r="DW176" s="2"/>
      <c r="DX176" s="2"/>
      <c r="DY176" s="2"/>
      <c r="DZ176" s="2"/>
      <c r="EA176" s="2"/>
      <c r="EB176" s="2"/>
      <c r="EC176" s="2"/>
      <c r="ED176" s="2"/>
      <c r="EE176" s="2"/>
      <c r="EF176" s="2"/>
      <c r="EG176" s="2"/>
      <c r="EH176" s="2"/>
      <c r="EI176" s="2"/>
      <c r="EJ176" s="2"/>
      <c r="EK176" s="2"/>
      <c r="EL176" s="2"/>
      <c r="EM176" s="2"/>
      <c r="EN176" s="2"/>
      <c r="EO176" s="2"/>
      <c r="EP176" s="2"/>
      <c r="EQ176" s="2"/>
      <c r="ER176" s="2"/>
      <c r="ES176" s="2"/>
      <c r="ET176" s="2"/>
      <c r="EU176" s="2"/>
      <c r="EV176" s="2"/>
      <c r="EW176" s="2"/>
      <c r="EX176" s="2"/>
      <c r="EY176" s="2"/>
      <c r="EZ176" s="2"/>
      <c r="FA176" s="2"/>
      <c r="FB176" s="2"/>
      <c r="FC176" s="2"/>
      <c r="FD176" s="2"/>
      <c r="FE176" s="2"/>
      <c r="FF176" s="2"/>
      <c r="FG176" s="2"/>
      <c r="FH176" s="2"/>
      <c r="FI176" s="2"/>
      <c r="FJ176" s="2"/>
      <c r="FK176" s="2"/>
      <c r="FL176" s="2"/>
      <c r="FM176" s="2"/>
      <c r="FN176" s="2"/>
      <c r="FO176" s="2"/>
      <c r="FP176" s="2"/>
      <c r="FQ176" s="2"/>
      <c r="FR176" s="2"/>
      <c r="FS176" s="2"/>
      <c r="FT176" s="2"/>
      <c r="FU176" s="2"/>
      <c r="FV176" s="2"/>
      <c r="FW176" s="2"/>
      <c r="FX176" s="2"/>
      <c r="FY176" s="2"/>
      <c r="FZ176" s="2"/>
      <c r="GA176" s="2"/>
      <c r="GB176" s="2"/>
      <c r="GC176" s="2"/>
      <c r="GD176" s="2"/>
    </row>
    <row r="177" spans="1:186" x14ac:dyDescent="0.25">
      <c r="A177" s="2"/>
      <c r="I177" s="44">
        <v>10</v>
      </c>
      <c r="J177" s="59">
        <f>AVERAGE(J109:J125)</f>
        <v>0.21732460205322976</v>
      </c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  <c r="DN177" s="2"/>
      <c r="DO177" s="2"/>
      <c r="DP177" s="2"/>
      <c r="DQ177" s="2"/>
      <c r="DR177" s="2"/>
      <c r="DS177" s="2"/>
      <c r="DT177" s="2"/>
      <c r="DU177" s="2"/>
      <c r="DV177" s="2"/>
      <c r="DW177" s="2"/>
      <c r="DX177" s="2"/>
      <c r="DY177" s="2"/>
      <c r="DZ177" s="2"/>
      <c r="EA177" s="2"/>
      <c r="EB177" s="2"/>
      <c r="EC177" s="2"/>
      <c r="ED177" s="2"/>
      <c r="EE177" s="2"/>
      <c r="EF177" s="2"/>
      <c r="EG177" s="2"/>
      <c r="EH177" s="2"/>
      <c r="EI177" s="2"/>
      <c r="EJ177" s="2"/>
      <c r="EK177" s="2"/>
      <c r="EL177" s="2"/>
      <c r="EM177" s="2"/>
      <c r="EN177" s="2"/>
      <c r="EO177" s="2"/>
      <c r="EP177" s="2"/>
      <c r="EQ177" s="2"/>
      <c r="ER177" s="2"/>
      <c r="ES177" s="2"/>
      <c r="ET177" s="2"/>
      <c r="EU177" s="2"/>
      <c r="EV177" s="2"/>
      <c r="EW177" s="2"/>
      <c r="EX177" s="2"/>
      <c r="EY177" s="2"/>
      <c r="EZ177" s="2"/>
      <c r="FA177" s="2"/>
      <c r="FB177" s="2"/>
      <c r="FC177" s="2"/>
      <c r="FD177" s="2"/>
      <c r="FE177" s="2"/>
      <c r="FF177" s="2"/>
      <c r="FG177" s="2"/>
      <c r="FH177" s="2"/>
      <c r="FI177" s="2"/>
      <c r="FJ177" s="2"/>
      <c r="FK177" s="2"/>
      <c r="FL177" s="2"/>
      <c r="FM177" s="2"/>
      <c r="FN177" s="2"/>
      <c r="FO177" s="2"/>
      <c r="FP177" s="2"/>
      <c r="FQ177" s="2"/>
      <c r="FR177" s="2"/>
      <c r="FS177" s="2"/>
      <c r="FT177" s="2"/>
      <c r="FU177" s="2"/>
      <c r="FV177" s="2"/>
      <c r="FW177" s="2"/>
      <c r="FX177" s="2"/>
      <c r="FY177" s="2"/>
      <c r="FZ177" s="2"/>
      <c r="GA177" s="2"/>
      <c r="GB177" s="2"/>
      <c r="GC177" s="2"/>
      <c r="GD177" s="2"/>
    </row>
    <row r="178" spans="1:186" x14ac:dyDescent="0.25">
      <c r="A178" s="2"/>
      <c r="I178" s="44">
        <v>20</v>
      </c>
      <c r="J178" s="59">
        <f>AVERAGE(J125:J132)</f>
        <v>0.27406922745479784</v>
      </c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  <c r="DN178" s="2"/>
      <c r="DO178" s="2"/>
      <c r="DP178" s="2"/>
      <c r="DQ178" s="2"/>
      <c r="DR178" s="2"/>
      <c r="DS178" s="2"/>
      <c r="DT178" s="2"/>
      <c r="DU178" s="2"/>
      <c r="DV178" s="2"/>
      <c r="DW178" s="2"/>
      <c r="DX178" s="2"/>
      <c r="DY178" s="2"/>
      <c r="DZ178" s="2"/>
      <c r="EA178" s="2"/>
      <c r="EB178" s="2"/>
      <c r="EC178" s="2"/>
      <c r="ED178" s="2"/>
      <c r="EE178" s="2"/>
      <c r="EF178" s="2"/>
      <c r="EG178" s="2"/>
      <c r="EH178" s="2"/>
      <c r="EI178" s="2"/>
      <c r="EJ178" s="2"/>
      <c r="EK178" s="2"/>
      <c r="EL178" s="2"/>
      <c r="EM178" s="2"/>
      <c r="EN178" s="2"/>
      <c r="EO178" s="2"/>
      <c r="EP178" s="2"/>
      <c r="EQ178" s="2"/>
      <c r="ER178" s="2"/>
      <c r="ES178" s="2"/>
      <c r="ET178" s="2"/>
      <c r="EU178" s="2"/>
      <c r="EV178" s="2"/>
      <c r="EW178" s="2"/>
      <c r="EX178" s="2"/>
      <c r="EY178" s="2"/>
      <c r="EZ178" s="2"/>
      <c r="FA178" s="2"/>
      <c r="FB178" s="2"/>
      <c r="FC178" s="2"/>
      <c r="FD178" s="2"/>
      <c r="FE178" s="2"/>
      <c r="FF178" s="2"/>
      <c r="FG178" s="2"/>
      <c r="FH178" s="2"/>
      <c r="FI178" s="2"/>
      <c r="FJ178" s="2"/>
      <c r="FK178" s="2"/>
      <c r="FL178" s="2"/>
      <c r="FM178" s="2"/>
      <c r="FN178" s="2"/>
      <c r="FO178" s="2"/>
      <c r="FP178" s="2"/>
      <c r="FQ178" s="2"/>
      <c r="FR178" s="2"/>
      <c r="FS178" s="2"/>
      <c r="FT178" s="2"/>
      <c r="FU178" s="2"/>
      <c r="FV178" s="2"/>
      <c r="FW178" s="2"/>
      <c r="FX178" s="2"/>
      <c r="FY178" s="2"/>
      <c r="FZ178" s="2"/>
      <c r="GA178" s="2"/>
      <c r="GB178" s="2"/>
      <c r="GC178" s="2"/>
      <c r="GD178" s="2"/>
    </row>
    <row r="182" spans="1:186" x14ac:dyDescent="0.25">
      <c r="B182" s="36">
        <f t="shared" ref="B182:J182" si="74">+B53</f>
        <v>1332</v>
      </c>
      <c r="C182" s="37" t="str">
        <f t="shared" si="74"/>
        <v>Cashword Multiplier</v>
      </c>
      <c r="D182" s="38">
        <f t="shared" si="74"/>
        <v>42615</v>
      </c>
      <c r="E182" s="39">
        <f t="shared" si="74"/>
        <v>15</v>
      </c>
      <c r="F182" s="40">
        <f t="shared" si="74"/>
        <v>0.55005000000000004</v>
      </c>
      <c r="G182" s="41">
        <f t="shared" si="74"/>
        <v>3825</v>
      </c>
      <c r="H182" s="41">
        <f t="shared" si="74"/>
        <v>1645485</v>
      </c>
      <c r="I182" s="42">
        <f t="shared" si="74"/>
        <v>0.99949095536769372</v>
      </c>
      <c r="J182" s="43">
        <f t="shared" si="74"/>
        <v>0.17075826245152639</v>
      </c>
      <c r="K182" s="39">
        <f>IF(E182&lt;12," ",J182/$L$182*100)</f>
        <v>97.834346276587056</v>
      </c>
      <c r="L182" s="66">
        <f>AVERAGE(J182:J189)</f>
        <v>0.17453815449308205</v>
      </c>
    </row>
    <row r="183" spans="1:186" ht="13.5" customHeight="1" x14ac:dyDescent="0.25">
      <c r="B183" s="36">
        <f t="shared" ref="B183:J185" si="75">+B55</f>
        <v>1355</v>
      </c>
      <c r="C183" s="37" t="str">
        <f t="shared" si="75"/>
        <v>Doubling Star Cashword</v>
      </c>
      <c r="D183" s="38">
        <f t="shared" si="75"/>
        <v>42706</v>
      </c>
      <c r="E183" s="39">
        <f t="shared" si="75"/>
        <v>19</v>
      </c>
      <c r="F183" s="40">
        <f t="shared" si="75"/>
        <v>0.54330000000000001</v>
      </c>
      <c r="G183" s="41">
        <f t="shared" si="75"/>
        <v>2643</v>
      </c>
      <c r="H183" s="41">
        <f t="shared" si="75"/>
        <v>1624404</v>
      </c>
      <c r="I183" s="42">
        <f t="shared" si="75"/>
        <v>0.99824958586416346</v>
      </c>
      <c r="J183" s="43">
        <f t="shared" si="75"/>
        <v>0.15935001516046152</v>
      </c>
      <c r="K183" s="39">
        <f t="shared" ref="K183:K189" si="76">IF(E183&lt;12," ",J183/$L$182*100)</f>
        <v>91.298097899148729</v>
      </c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/>
      <c r="AC183" s="44"/>
      <c r="AD183" s="44"/>
      <c r="AE183" s="44"/>
      <c r="AF183" s="44"/>
      <c r="AG183" s="44"/>
      <c r="AH183" s="44"/>
      <c r="AI183" s="44"/>
      <c r="AJ183" s="44"/>
      <c r="AK183" s="44"/>
      <c r="AL183" s="44"/>
      <c r="AM183" s="44"/>
      <c r="AN183" s="44"/>
      <c r="AO183" s="44"/>
      <c r="AP183" s="44"/>
      <c r="AQ183" s="44"/>
      <c r="AR183" s="44"/>
      <c r="AS183" s="44"/>
      <c r="AT183" s="44"/>
      <c r="AU183" s="44"/>
      <c r="AV183" s="44"/>
      <c r="AW183" s="44"/>
      <c r="AX183" s="44"/>
      <c r="AY183" s="44"/>
      <c r="AZ183" s="44"/>
      <c r="BA183" s="44"/>
      <c r="BB183" s="44"/>
      <c r="BC183" s="44"/>
      <c r="BD183" s="44"/>
      <c r="BE183" s="44"/>
      <c r="BF183" s="44"/>
      <c r="BG183" s="44"/>
      <c r="BH183" s="44"/>
      <c r="BI183" s="44"/>
      <c r="BJ183" s="44"/>
      <c r="BK183" s="44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  <c r="CZ183" s="2"/>
      <c r="DA183" s="2"/>
      <c r="DB183" s="2"/>
      <c r="DC183" s="2"/>
      <c r="DD183" s="2"/>
      <c r="DE183" s="2"/>
      <c r="DF183" s="2"/>
      <c r="DG183" s="2"/>
      <c r="DH183" s="2"/>
      <c r="DI183" s="2"/>
      <c r="DJ183" s="2"/>
      <c r="DK183" s="2"/>
      <c r="DL183" s="2"/>
      <c r="DM183" s="2"/>
      <c r="DN183" s="2"/>
      <c r="DO183" s="2"/>
      <c r="DP183" s="2"/>
      <c r="DQ183" s="2"/>
      <c r="DR183" s="2"/>
      <c r="DS183" s="2"/>
      <c r="DT183" s="2"/>
      <c r="DU183" s="2"/>
      <c r="DV183" s="2"/>
      <c r="DW183" s="2"/>
      <c r="DX183" s="2"/>
      <c r="DY183" s="2"/>
      <c r="DZ183" s="2"/>
      <c r="EA183" s="2"/>
      <c r="EB183" s="2"/>
      <c r="EC183" s="2"/>
      <c r="ED183" s="2"/>
      <c r="EE183" s="2"/>
      <c r="EF183" s="2"/>
      <c r="EG183" s="2"/>
      <c r="EH183" s="2"/>
      <c r="EI183" s="2"/>
      <c r="EJ183" s="2"/>
      <c r="EK183" s="2"/>
      <c r="EL183" s="2"/>
      <c r="EM183" s="2"/>
      <c r="EN183" s="2"/>
      <c r="EO183" s="2"/>
      <c r="EP183" s="2"/>
      <c r="EQ183" s="2"/>
      <c r="ER183" s="2"/>
      <c r="ES183" s="2"/>
      <c r="ET183" s="2"/>
      <c r="EU183" s="2"/>
      <c r="EV183" s="2"/>
      <c r="EW183" s="2"/>
      <c r="EX183" s="2"/>
      <c r="EY183" s="2"/>
      <c r="EZ183" s="2"/>
      <c r="FA183" s="2"/>
      <c r="FB183" s="2"/>
      <c r="FC183" s="2"/>
      <c r="FD183" s="2"/>
      <c r="FE183" s="2"/>
      <c r="FF183" s="2"/>
      <c r="FG183" s="2"/>
      <c r="FH183" s="2"/>
      <c r="FI183" s="2"/>
      <c r="FJ183" s="2"/>
      <c r="FK183" s="2"/>
      <c r="FL183" s="2"/>
      <c r="FM183" s="2"/>
      <c r="FN183" s="2"/>
      <c r="FO183" s="2"/>
      <c r="FP183" s="2"/>
      <c r="FQ183" s="2"/>
      <c r="FR183" s="2"/>
      <c r="FS183" s="2"/>
      <c r="FT183" s="2"/>
      <c r="FU183" s="2"/>
      <c r="FV183" s="2"/>
      <c r="FW183" s="2"/>
      <c r="FX183" s="2"/>
      <c r="FY183" s="2"/>
      <c r="FZ183" s="2"/>
      <c r="GA183" s="2"/>
      <c r="GB183" s="2"/>
      <c r="GC183" s="2"/>
      <c r="GD183" s="2"/>
    </row>
    <row r="184" spans="1:186" ht="13.5" customHeight="1" x14ac:dyDescent="0.25">
      <c r="B184" s="36">
        <f t="shared" si="75"/>
        <v>1380</v>
      </c>
      <c r="C184" s="37" t="str">
        <f t="shared" si="75"/>
        <v>Golden Key Cashword</v>
      </c>
      <c r="D184" s="38">
        <f t="shared" si="75"/>
        <v>42888</v>
      </c>
      <c r="E184" s="39">
        <f t="shared" si="75"/>
        <v>18</v>
      </c>
      <c r="F184" s="40">
        <f t="shared" si="75"/>
        <v>0.55079999999999996</v>
      </c>
      <c r="G184" s="41">
        <f t="shared" si="75"/>
        <v>1172802</v>
      </c>
      <c r="H184" s="41">
        <f t="shared" si="75"/>
        <v>472713</v>
      </c>
      <c r="I184" s="42">
        <f t="shared" si="75"/>
        <v>0.99583333333333346</v>
      </c>
      <c r="J184" s="43">
        <f t="shared" si="75"/>
        <v>0.1813893366101208</v>
      </c>
      <c r="K184" s="39">
        <f t="shared" si="76"/>
        <v>103.92532059075388</v>
      </c>
      <c r="L184" s="2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44"/>
      <c r="AD184" s="44"/>
      <c r="AE184" s="44"/>
      <c r="AF184" s="44"/>
      <c r="AG184" s="44"/>
      <c r="AH184" s="44"/>
      <c r="AI184" s="44"/>
      <c r="AJ184" s="44"/>
      <c r="AK184" s="44"/>
      <c r="AL184" s="44"/>
      <c r="AM184" s="44"/>
      <c r="AN184" s="44"/>
      <c r="AO184" s="44"/>
      <c r="AP184" s="44"/>
      <c r="AQ184" s="44"/>
      <c r="AR184" s="44"/>
      <c r="AS184" s="44"/>
      <c r="AT184" s="44"/>
      <c r="AU184" s="44"/>
      <c r="AV184" s="44"/>
      <c r="AW184" s="44"/>
      <c r="AX184" s="44"/>
      <c r="AY184" s="44"/>
      <c r="AZ184" s="44"/>
      <c r="BA184" s="44"/>
      <c r="BB184" s="44"/>
      <c r="BC184" s="44"/>
      <c r="BD184" s="44"/>
      <c r="BE184" s="44"/>
      <c r="BF184" s="44"/>
      <c r="BG184" s="44"/>
      <c r="BH184" s="44"/>
      <c r="BI184" s="44"/>
      <c r="BJ184" s="44"/>
      <c r="BK184" s="44"/>
      <c r="BL184" s="44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  <c r="CZ184" s="2"/>
      <c r="DA184" s="2"/>
      <c r="DB184" s="2"/>
      <c r="DC184" s="2"/>
      <c r="DD184" s="2"/>
      <c r="DE184" s="2"/>
      <c r="DF184" s="2"/>
      <c r="DG184" s="2"/>
      <c r="DH184" s="2"/>
      <c r="DI184" s="2"/>
      <c r="DJ184" s="2"/>
      <c r="DK184" s="2"/>
      <c r="DL184" s="2"/>
      <c r="DM184" s="2"/>
      <c r="DN184" s="2"/>
      <c r="DO184" s="2"/>
      <c r="DP184" s="2"/>
      <c r="DQ184" s="2"/>
      <c r="DR184" s="2"/>
      <c r="DS184" s="2"/>
      <c r="DT184" s="2"/>
      <c r="DU184" s="2"/>
      <c r="DV184" s="2"/>
      <c r="DW184" s="2"/>
      <c r="DX184" s="2"/>
      <c r="DY184" s="2"/>
      <c r="DZ184" s="2"/>
      <c r="EA184" s="2"/>
      <c r="EB184" s="2"/>
      <c r="EC184" s="2"/>
      <c r="ED184" s="2"/>
      <c r="EE184" s="2"/>
      <c r="EF184" s="2"/>
      <c r="EG184" s="2"/>
      <c r="EH184" s="2"/>
      <c r="EI184" s="2"/>
      <c r="EJ184" s="2"/>
      <c r="EK184" s="2"/>
      <c r="EL184" s="2"/>
      <c r="EM184" s="2"/>
      <c r="EN184" s="2"/>
      <c r="EO184" s="2"/>
      <c r="EP184" s="2"/>
      <c r="EQ184" s="2"/>
      <c r="ER184" s="2"/>
      <c r="ES184" s="2"/>
      <c r="ET184" s="2"/>
      <c r="EU184" s="2"/>
      <c r="EV184" s="2"/>
      <c r="EW184" s="2"/>
      <c r="EX184" s="2"/>
      <c r="EY184" s="2"/>
      <c r="EZ184" s="2"/>
      <c r="FA184" s="2"/>
      <c r="FB184" s="2"/>
      <c r="FC184" s="2"/>
      <c r="FD184" s="2"/>
      <c r="FE184" s="2"/>
      <c r="FF184" s="2"/>
      <c r="FG184" s="2"/>
      <c r="FH184" s="2"/>
      <c r="FI184" s="2"/>
      <c r="FJ184" s="2"/>
      <c r="FK184" s="2"/>
      <c r="FL184" s="2"/>
      <c r="FM184" s="2"/>
      <c r="FN184" s="2"/>
      <c r="FO184" s="2"/>
      <c r="FP184" s="2"/>
      <c r="FQ184" s="2"/>
      <c r="FR184" s="2"/>
      <c r="FS184" s="2"/>
      <c r="FT184" s="2"/>
      <c r="FU184" s="2"/>
      <c r="FV184" s="2"/>
      <c r="FW184" s="2"/>
      <c r="FX184" s="2"/>
      <c r="FY184" s="2"/>
      <c r="FZ184" s="2"/>
      <c r="GA184" s="2"/>
      <c r="GB184" s="2"/>
      <c r="GC184" s="2"/>
      <c r="GD184" s="2"/>
    </row>
    <row r="185" spans="1:186" ht="13.5" customHeight="1" x14ac:dyDescent="0.25">
      <c r="B185" s="36">
        <f t="shared" si="75"/>
        <v>1416</v>
      </c>
      <c r="C185" s="37" t="str">
        <f t="shared" si="75"/>
        <v>Money Bag Cashword</v>
      </c>
      <c r="D185" s="38">
        <f t="shared" si="75"/>
        <v>43105</v>
      </c>
      <c r="E185" s="39">
        <f t="shared" si="75"/>
        <v>17</v>
      </c>
      <c r="F185" s="40">
        <f t="shared" si="75"/>
        <v>0.55079999999999996</v>
      </c>
      <c r="G185" s="41">
        <f t="shared" si="75"/>
        <v>1618503</v>
      </c>
      <c r="H185" s="41">
        <f t="shared" si="75"/>
        <v>0</v>
      </c>
      <c r="I185" s="42">
        <f t="shared" si="75"/>
        <v>0.97948620188816282</v>
      </c>
      <c r="J185" s="43">
        <f t="shared" si="75"/>
        <v>0.17205887046582513</v>
      </c>
      <c r="K185" s="39">
        <f t="shared" si="76"/>
        <v>98.579517450234533</v>
      </c>
      <c r="L185" s="2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  <c r="AB185" s="44"/>
      <c r="AC185" s="44"/>
      <c r="AD185" s="44"/>
      <c r="AE185" s="44"/>
      <c r="AF185" s="44"/>
      <c r="AG185" s="44"/>
      <c r="AH185" s="44"/>
      <c r="AI185" s="44"/>
      <c r="AJ185" s="44"/>
      <c r="AK185" s="44"/>
      <c r="AL185" s="44"/>
      <c r="AM185" s="44"/>
      <c r="AN185" s="44"/>
      <c r="AO185" s="44"/>
      <c r="AP185" s="44"/>
      <c r="AQ185" s="44"/>
      <c r="AR185" s="44"/>
      <c r="AS185" s="44"/>
      <c r="AT185" s="44"/>
      <c r="AU185" s="44"/>
      <c r="AV185" s="44"/>
      <c r="AW185" s="44"/>
      <c r="AX185" s="44"/>
      <c r="AY185" s="44"/>
      <c r="AZ185" s="44"/>
      <c r="BA185" s="44"/>
      <c r="BB185" s="44"/>
      <c r="BC185" s="44"/>
      <c r="BD185" s="44"/>
      <c r="BE185" s="44"/>
      <c r="BF185" s="44"/>
      <c r="BG185" s="44"/>
      <c r="BH185" s="44"/>
      <c r="BI185" s="44"/>
      <c r="BJ185" s="44"/>
      <c r="BK185" s="44"/>
      <c r="BL185" s="44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  <c r="DN185" s="2"/>
      <c r="DO185" s="2"/>
      <c r="DP185" s="2"/>
      <c r="DQ185" s="2"/>
      <c r="DR185" s="2"/>
      <c r="DS185" s="2"/>
      <c r="DT185" s="2"/>
      <c r="DU185" s="2"/>
      <c r="DV185" s="2"/>
      <c r="DW185" s="2"/>
      <c r="DX185" s="2"/>
      <c r="DY185" s="2"/>
      <c r="DZ185" s="2"/>
      <c r="EA185" s="2"/>
      <c r="EB185" s="2"/>
      <c r="EC185" s="2"/>
      <c r="ED185" s="2"/>
      <c r="EE185" s="2"/>
      <c r="EF185" s="2"/>
      <c r="EG185" s="2"/>
      <c r="EH185" s="2"/>
      <c r="EI185" s="2"/>
      <c r="EJ185" s="2"/>
      <c r="EK185" s="2"/>
      <c r="EL185" s="2"/>
      <c r="EM185" s="2"/>
      <c r="EN185" s="2"/>
      <c r="EO185" s="2"/>
      <c r="EP185" s="2"/>
      <c r="EQ185" s="2"/>
      <c r="ER185" s="2"/>
      <c r="ES185" s="2"/>
      <c r="ET185" s="2"/>
      <c r="EU185" s="2"/>
      <c r="EV185" s="2"/>
      <c r="EW185" s="2"/>
      <c r="EX185" s="2"/>
      <c r="EY185" s="2"/>
      <c r="EZ185" s="2"/>
      <c r="FA185" s="2"/>
      <c r="FB185" s="2"/>
      <c r="FC185" s="2"/>
      <c r="FD185" s="2"/>
      <c r="FE185" s="2"/>
      <c r="FF185" s="2"/>
      <c r="FG185" s="2"/>
      <c r="FH185" s="2"/>
      <c r="FI185" s="2"/>
      <c r="FJ185" s="2"/>
      <c r="FK185" s="2"/>
      <c r="FL185" s="2"/>
      <c r="FM185" s="2"/>
      <c r="FN185" s="2"/>
      <c r="FO185" s="2"/>
      <c r="FP185" s="2"/>
      <c r="FQ185" s="2"/>
      <c r="FR185" s="2"/>
      <c r="FS185" s="2"/>
      <c r="FT185" s="2"/>
      <c r="FU185" s="2"/>
      <c r="FV185" s="2"/>
      <c r="FW185" s="2"/>
      <c r="FX185" s="2"/>
      <c r="FY185" s="2"/>
      <c r="FZ185" s="2"/>
      <c r="GA185" s="2"/>
      <c r="GB185" s="2"/>
      <c r="GC185" s="2"/>
      <c r="GD185" s="2"/>
    </row>
    <row r="186" spans="1:186" ht="13.5" customHeight="1" x14ac:dyDescent="0.25">
      <c r="B186" s="36">
        <f t="shared" ref="B186:J186" si="77">+B59</f>
        <v>1439</v>
      </c>
      <c r="C186" s="37" t="str">
        <f t="shared" si="77"/>
        <v>Peng-Win Cashword</v>
      </c>
      <c r="D186" s="38">
        <f t="shared" si="77"/>
        <v>43028</v>
      </c>
      <c r="E186" s="39">
        <f t="shared" si="77"/>
        <v>15</v>
      </c>
      <c r="F186" s="40">
        <f t="shared" si="77"/>
        <v>0.55079999999999996</v>
      </c>
      <c r="G186" s="41">
        <f t="shared" si="77"/>
        <v>1648677</v>
      </c>
      <c r="H186" s="41">
        <f t="shared" si="77"/>
        <v>0</v>
      </c>
      <c r="I186" s="42">
        <f t="shared" si="77"/>
        <v>0.99774691358024703</v>
      </c>
      <c r="J186" s="43">
        <f t="shared" si="77"/>
        <v>0.19341437530919361</v>
      </c>
      <c r="K186" s="39">
        <f t="shared" si="76"/>
        <v>110.81495382538822</v>
      </c>
      <c r="L186" s="2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44"/>
      <c r="AD186" s="44"/>
      <c r="AE186" s="44"/>
      <c r="AF186" s="44"/>
      <c r="AG186" s="44"/>
      <c r="AH186" s="44"/>
      <c r="AI186" s="44"/>
      <c r="AJ186" s="44"/>
      <c r="AK186" s="44"/>
      <c r="AL186" s="44"/>
      <c r="AM186" s="44"/>
      <c r="AN186" s="44"/>
      <c r="AO186" s="44"/>
      <c r="AP186" s="44"/>
      <c r="AQ186" s="44"/>
      <c r="AR186" s="44"/>
      <c r="AS186" s="44"/>
      <c r="AT186" s="44"/>
      <c r="AU186" s="44"/>
      <c r="AV186" s="44"/>
      <c r="AW186" s="44"/>
      <c r="AX186" s="44"/>
      <c r="AY186" s="44"/>
      <c r="AZ186" s="44"/>
      <c r="BA186" s="44"/>
      <c r="BB186" s="44"/>
      <c r="BC186" s="44"/>
      <c r="BD186" s="44"/>
      <c r="BE186" s="44"/>
      <c r="BF186" s="44"/>
      <c r="BG186" s="44"/>
      <c r="BH186" s="44"/>
      <c r="BI186" s="44"/>
      <c r="BJ186" s="44"/>
      <c r="BK186" s="44"/>
      <c r="BL186" s="44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2"/>
      <c r="DH186" s="2"/>
      <c r="DI186" s="2"/>
      <c r="DJ186" s="2"/>
      <c r="DK186" s="2"/>
      <c r="DL186" s="2"/>
      <c r="DM186" s="2"/>
      <c r="DN186" s="2"/>
      <c r="DO186" s="2"/>
      <c r="DP186" s="2"/>
      <c r="DQ186" s="2"/>
      <c r="DR186" s="2"/>
      <c r="DS186" s="2"/>
      <c r="DT186" s="2"/>
      <c r="DU186" s="2"/>
      <c r="DV186" s="2"/>
      <c r="DW186" s="2"/>
      <c r="DX186" s="2"/>
      <c r="DY186" s="2"/>
      <c r="DZ186" s="2"/>
      <c r="EA186" s="2"/>
      <c r="EB186" s="2"/>
      <c r="EC186" s="2"/>
      <c r="ED186" s="2"/>
      <c r="EE186" s="2"/>
      <c r="EF186" s="2"/>
      <c r="EG186" s="2"/>
      <c r="EH186" s="2"/>
      <c r="EI186" s="2"/>
      <c r="EJ186" s="2"/>
      <c r="EK186" s="2"/>
      <c r="EL186" s="2"/>
      <c r="EM186" s="2"/>
      <c r="EN186" s="2"/>
      <c r="EO186" s="2"/>
      <c r="EP186" s="2"/>
      <c r="EQ186" s="2"/>
      <c r="ER186" s="2"/>
      <c r="ES186" s="2"/>
      <c r="ET186" s="2"/>
      <c r="EU186" s="2"/>
      <c r="EV186" s="2"/>
      <c r="EW186" s="2"/>
      <c r="EX186" s="2"/>
      <c r="EY186" s="2"/>
      <c r="EZ186" s="2"/>
      <c r="FA186" s="2"/>
      <c r="FB186" s="2"/>
      <c r="FC186" s="2"/>
      <c r="FD186" s="2"/>
      <c r="FE186" s="2"/>
      <c r="FF186" s="2"/>
      <c r="FG186" s="2"/>
      <c r="FH186" s="2"/>
      <c r="FI186" s="2"/>
      <c r="FJ186" s="2"/>
      <c r="FK186" s="2"/>
      <c r="FL186" s="2"/>
      <c r="FM186" s="2"/>
      <c r="FN186" s="2"/>
      <c r="FO186" s="2"/>
      <c r="FP186" s="2"/>
      <c r="FQ186" s="2"/>
      <c r="FR186" s="2"/>
      <c r="FS186" s="2"/>
      <c r="FT186" s="2"/>
      <c r="FU186" s="2"/>
      <c r="FV186" s="2"/>
      <c r="FW186" s="2"/>
      <c r="FX186" s="2"/>
      <c r="FY186" s="2"/>
      <c r="FZ186" s="2"/>
      <c r="GA186" s="2"/>
      <c r="GB186" s="2"/>
      <c r="GC186" s="2"/>
      <c r="GD186" s="2"/>
    </row>
    <row r="187" spans="1:186" ht="13.5" customHeight="1" x14ac:dyDescent="0.25">
      <c r="B187" s="36">
        <f t="shared" ref="B187:J189" si="78">+B62</f>
        <v>1356</v>
      </c>
      <c r="C187" s="37" t="str">
        <f t="shared" si="78"/>
        <v>Tripling Cashword</v>
      </c>
      <c r="D187" s="38">
        <f t="shared" si="78"/>
        <v>42797</v>
      </c>
      <c r="E187" s="39">
        <f t="shared" si="78"/>
        <v>16</v>
      </c>
      <c r="F187" s="40">
        <f t="shared" si="78"/>
        <v>0.54802499999999998</v>
      </c>
      <c r="G187" s="41">
        <f t="shared" si="78"/>
        <v>52806</v>
      </c>
      <c r="H187" s="41">
        <f t="shared" si="78"/>
        <v>1585902</v>
      </c>
      <c r="I187" s="42">
        <f t="shared" si="78"/>
        <v>0.99673555038547512</v>
      </c>
      <c r="J187" s="43">
        <f t="shared" si="78"/>
        <v>0.18102468761470084</v>
      </c>
      <c r="K187" s="39">
        <f t="shared" si="76"/>
        <v>103.71639836599502</v>
      </c>
      <c r="L187" s="66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44"/>
      <c r="AD187" s="44"/>
      <c r="AE187" s="44"/>
      <c r="AF187" s="44"/>
      <c r="AG187" s="44"/>
      <c r="AH187" s="44"/>
      <c r="AI187" s="44"/>
      <c r="AJ187" s="44"/>
      <c r="AK187" s="44"/>
      <c r="AL187" s="44"/>
      <c r="AM187" s="44"/>
      <c r="AN187" s="44"/>
      <c r="AO187" s="44"/>
      <c r="AP187" s="44"/>
      <c r="AQ187" s="44"/>
      <c r="AR187" s="44"/>
      <c r="AS187" s="44"/>
      <c r="AT187" s="44"/>
      <c r="AU187" s="44"/>
      <c r="AV187" s="44"/>
      <c r="AW187" s="44"/>
      <c r="AX187" s="44"/>
      <c r="AY187" s="44"/>
      <c r="AZ187" s="44"/>
      <c r="BA187" s="44"/>
      <c r="BB187" s="44"/>
      <c r="BC187" s="44"/>
      <c r="BD187" s="44"/>
      <c r="BE187" s="44"/>
      <c r="BF187" s="44"/>
      <c r="BG187" s="44"/>
      <c r="BH187" s="44"/>
      <c r="BI187" s="44"/>
      <c r="BJ187" s="44"/>
      <c r="BK187" s="44"/>
      <c r="BL187" s="44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  <c r="CZ187" s="2"/>
      <c r="DA187" s="2"/>
      <c r="DB187" s="2"/>
      <c r="DC187" s="2"/>
      <c r="DD187" s="2"/>
      <c r="DE187" s="2"/>
      <c r="DF187" s="2"/>
      <c r="DG187" s="2"/>
      <c r="DH187" s="2"/>
      <c r="DI187" s="2"/>
      <c r="DJ187" s="2"/>
      <c r="DK187" s="2"/>
      <c r="DL187" s="2"/>
      <c r="DM187" s="2"/>
      <c r="DN187" s="2"/>
      <c r="DO187" s="2"/>
      <c r="DP187" s="2"/>
      <c r="DQ187" s="2"/>
      <c r="DR187" s="2"/>
      <c r="DS187" s="2"/>
      <c r="DT187" s="2"/>
      <c r="DU187" s="2"/>
      <c r="DV187" s="2"/>
      <c r="DW187" s="2"/>
      <c r="DX187" s="2"/>
      <c r="DY187" s="2"/>
      <c r="DZ187" s="2"/>
      <c r="EA187" s="2"/>
      <c r="EB187" s="2"/>
      <c r="EC187" s="2"/>
      <c r="ED187" s="2"/>
      <c r="EE187" s="2"/>
      <c r="EF187" s="2"/>
      <c r="EG187" s="2"/>
      <c r="EH187" s="2"/>
      <c r="EI187" s="2"/>
      <c r="EJ187" s="2"/>
      <c r="EK187" s="2"/>
      <c r="EL187" s="2"/>
      <c r="EM187" s="2"/>
      <c r="EN187" s="2"/>
      <c r="EO187" s="2"/>
      <c r="EP187" s="2"/>
      <c r="EQ187" s="2"/>
      <c r="ER187" s="2"/>
      <c r="ES187" s="2"/>
      <c r="ET187" s="2"/>
      <c r="EU187" s="2"/>
      <c r="EV187" s="2"/>
      <c r="EW187" s="2"/>
      <c r="EX187" s="2"/>
      <c r="EY187" s="2"/>
      <c r="EZ187" s="2"/>
      <c r="FA187" s="2"/>
      <c r="FB187" s="2"/>
      <c r="FC187" s="2"/>
      <c r="FD187" s="2"/>
      <c r="FE187" s="2"/>
      <c r="FF187" s="2"/>
      <c r="FG187" s="2"/>
      <c r="FH187" s="2"/>
      <c r="FI187" s="2"/>
      <c r="FJ187" s="2"/>
      <c r="FK187" s="2"/>
      <c r="FL187" s="2"/>
      <c r="FM187" s="2"/>
      <c r="FN187" s="2"/>
      <c r="FO187" s="2"/>
      <c r="FP187" s="2"/>
      <c r="FQ187" s="2"/>
      <c r="FR187" s="2"/>
      <c r="FS187" s="2"/>
      <c r="FT187" s="2"/>
      <c r="FU187" s="2"/>
      <c r="FV187" s="2"/>
      <c r="FW187" s="2"/>
      <c r="FX187" s="2"/>
      <c r="FY187" s="2"/>
      <c r="FZ187" s="2"/>
      <c r="GA187" s="2"/>
      <c r="GB187" s="2"/>
      <c r="GC187" s="2"/>
      <c r="GD187" s="2"/>
    </row>
    <row r="188" spans="1:186" ht="13.5" customHeight="1" x14ac:dyDescent="0.25">
      <c r="B188" s="36">
        <f t="shared" si="78"/>
        <v>1417</v>
      </c>
      <c r="C188" s="37" t="str">
        <f t="shared" si="78"/>
        <v>Tripling Cashword</v>
      </c>
      <c r="D188" s="38">
        <f t="shared" si="78"/>
        <v>43161</v>
      </c>
      <c r="E188" s="39">
        <f t="shared" si="78"/>
        <v>14</v>
      </c>
      <c r="F188" s="40">
        <f t="shared" si="78"/>
        <v>0.54427499999999995</v>
      </c>
      <c r="G188" s="41">
        <f t="shared" si="78"/>
        <v>1561788</v>
      </c>
      <c r="H188" s="41">
        <f t="shared" si="78"/>
        <v>0</v>
      </c>
      <c r="I188" s="42">
        <f t="shared" si="78"/>
        <v>0.95649441918148004</v>
      </c>
      <c r="J188" s="43">
        <f t="shared" si="78"/>
        <v>0.17297887110416035</v>
      </c>
      <c r="K188" s="39">
        <f t="shared" si="76"/>
        <v>99.106623194538528</v>
      </c>
      <c r="L188" s="66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  <c r="AC188" s="44"/>
      <c r="AD188" s="44"/>
      <c r="AE188" s="44"/>
      <c r="AF188" s="44"/>
      <c r="AG188" s="44"/>
      <c r="AH188" s="44"/>
      <c r="AI188" s="44"/>
      <c r="AJ188" s="44"/>
      <c r="AK188" s="44"/>
      <c r="AL188" s="44"/>
      <c r="AM188" s="44"/>
      <c r="AN188" s="44"/>
      <c r="AO188" s="44"/>
      <c r="AP188" s="44"/>
      <c r="AQ188" s="44"/>
      <c r="AR188" s="44"/>
      <c r="AS188" s="44"/>
      <c r="AT188" s="44"/>
      <c r="AU188" s="44"/>
      <c r="AV188" s="44"/>
      <c r="AW188" s="44"/>
      <c r="AX188" s="44"/>
      <c r="AY188" s="44"/>
      <c r="AZ188" s="44"/>
      <c r="BA188" s="44"/>
      <c r="BB188" s="44"/>
      <c r="BC188" s="44"/>
      <c r="BD188" s="44"/>
      <c r="BE188" s="44"/>
      <c r="BF188" s="44"/>
      <c r="BG188" s="44"/>
      <c r="BH188" s="44"/>
      <c r="BI188" s="44"/>
      <c r="BJ188" s="44"/>
      <c r="BK188" s="44"/>
      <c r="BL188" s="44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2"/>
      <c r="DH188" s="2"/>
      <c r="DI188" s="2"/>
      <c r="DJ188" s="2"/>
      <c r="DK188" s="2"/>
      <c r="DL188" s="2"/>
      <c r="DM188" s="2"/>
      <c r="DN188" s="2"/>
      <c r="DO188" s="2"/>
      <c r="DP188" s="2"/>
      <c r="DQ188" s="2"/>
      <c r="DR188" s="2"/>
      <c r="DS188" s="2"/>
      <c r="DT188" s="2"/>
      <c r="DU188" s="2"/>
      <c r="DV188" s="2"/>
      <c r="DW188" s="2"/>
      <c r="DX188" s="2"/>
      <c r="DY188" s="2"/>
      <c r="DZ188" s="2"/>
      <c r="EA188" s="2"/>
      <c r="EB188" s="2"/>
      <c r="EC188" s="2"/>
      <c r="ED188" s="2"/>
      <c r="EE188" s="2"/>
      <c r="EF188" s="2"/>
      <c r="EG188" s="2"/>
      <c r="EH188" s="2"/>
      <c r="EI188" s="2"/>
      <c r="EJ188" s="2"/>
      <c r="EK188" s="2"/>
      <c r="EL188" s="2"/>
      <c r="EM188" s="2"/>
      <c r="EN188" s="2"/>
      <c r="EO188" s="2"/>
      <c r="EP188" s="2"/>
      <c r="EQ188" s="2"/>
      <c r="ER188" s="2"/>
      <c r="ES188" s="2"/>
      <c r="ET188" s="2"/>
      <c r="EU188" s="2"/>
      <c r="EV188" s="2"/>
      <c r="EW188" s="2"/>
      <c r="EX188" s="2"/>
      <c r="EY188" s="2"/>
      <c r="EZ188" s="2"/>
      <c r="FA188" s="2"/>
      <c r="FB188" s="2"/>
      <c r="FC188" s="2"/>
      <c r="FD188" s="2"/>
      <c r="FE188" s="2"/>
      <c r="FF188" s="2"/>
      <c r="FG188" s="2"/>
      <c r="FH188" s="2"/>
      <c r="FI188" s="2"/>
      <c r="FJ188" s="2"/>
      <c r="FK188" s="2"/>
      <c r="FL188" s="2"/>
      <c r="FM188" s="2"/>
      <c r="FN188" s="2"/>
      <c r="FO188" s="2"/>
      <c r="FP188" s="2"/>
      <c r="FQ188" s="2"/>
      <c r="FR188" s="2"/>
      <c r="FS188" s="2"/>
      <c r="FT188" s="2"/>
      <c r="FU188" s="2"/>
      <c r="FV188" s="2"/>
      <c r="FW188" s="2"/>
      <c r="FX188" s="2"/>
      <c r="FY188" s="2"/>
      <c r="FZ188" s="2"/>
      <c r="GA188" s="2"/>
      <c r="GB188" s="2"/>
      <c r="GC188" s="2"/>
      <c r="GD188" s="2"/>
    </row>
    <row r="189" spans="1:186" ht="13.5" customHeight="1" x14ac:dyDescent="0.25">
      <c r="B189" s="36">
        <f t="shared" si="78"/>
        <v>1379</v>
      </c>
      <c r="C189" s="37" t="str">
        <f t="shared" si="78"/>
        <v>Vermont Cashword</v>
      </c>
      <c r="D189" s="38">
        <f t="shared" si="78"/>
        <v>42951</v>
      </c>
      <c r="E189" s="39">
        <f t="shared" si="78"/>
        <v>19</v>
      </c>
      <c r="F189" s="40">
        <f t="shared" si="78"/>
        <v>0.54869999999999997</v>
      </c>
      <c r="G189" s="41">
        <f t="shared" si="78"/>
        <v>1643178</v>
      </c>
      <c r="H189" s="41">
        <f t="shared" si="78"/>
        <v>0</v>
      </c>
      <c r="I189" s="42">
        <f t="shared" si="78"/>
        <v>0.99822489520685254</v>
      </c>
      <c r="J189" s="43">
        <f t="shared" si="78"/>
        <v>0.16533081722866763</v>
      </c>
      <c r="K189" s="39">
        <f t="shared" si="76"/>
        <v>94.72474239735395</v>
      </c>
      <c r="L189" s="66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44"/>
      <c r="AD189" s="44"/>
      <c r="AE189" s="44"/>
      <c r="AF189" s="44"/>
      <c r="AG189" s="44"/>
      <c r="AH189" s="44"/>
      <c r="AI189" s="44"/>
      <c r="AJ189" s="44"/>
      <c r="AK189" s="44"/>
      <c r="AL189" s="44"/>
      <c r="AM189" s="44"/>
      <c r="AN189" s="44"/>
      <c r="AO189" s="44"/>
      <c r="AP189" s="44"/>
      <c r="AQ189" s="44"/>
      <c r="AR189" s="44"/>
      <c r="AS189" s="44"/>
      <c r="AT189" s="44"/>
      <c r="AU189" s="44"/>
      <c r="AV189" s="44"/>
      <c r="AW189" s="44"/>
      <c r="AX189" s="44"/>
      <c r="AY189" s="44"/>
      <c r="AZ189" s="44"/>
      <c r="BA189" s="44"/>
      <c r="BB189" s="44"/>
      <c r="BC189" s="44"/>
      <c r="BD189" s="44"/>
      <c r="BE189" s="44"/>
      <c r="BF189" s="44"/>
      <c r="BG189" s="44"/>
      <c r="BH189" s="44"/>
      <c r="BI189" s="44"/>
      <c r="BJ189" s="44"/>
      <c r="BK189" s="44"/>
      <c r="BL189" s="44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  <c r="DN189" s="2"/>
      <c r="DO189" s="2"/>
      <c r="DP189" s="2"/>
      <c r="DQ189" s="2"/>
      <c r="DR189" s="2"/>
      <c r="DS189" s="2"/>
      <c r="DT189" s="2"/>
      <c r="DU189" s="2"/>
      <c r="DV189" s="2"/>
      <c r="DW189" s="2"/>
      <c r="DX189" s="2"/>
      <c r="DY189" s="2"/>
      <c r="DZ189" s="2"/>
      <c r="EA189" s="2"/>
      <c r="EB189" s="2"/>
      <c r="EC189" s="2"/>
      <c r="ED189" s="2"/>
      <c r="EE189" s="2"/>
      <c r="EF189" s="2"/>
      <c r="EG189" s="2"/>
      <c r="EH189" s="2"/>
      <c r="EI189" s="2"/>
      <c r="EJ189" s="2"/>
      <c r="EK189" s="2"/>
      <c r="EL189" s="2"/>
      <c r="EM189" s="2"/>
      <c r="EN189" s="2"/>
      <c r="EO189" s="2"/>
      <c r="EP189" s="2"/>
      <c r="EQ189" s="2"/>
      <c r="ER189" s="2"/>
      <c r="ES189" s="2"/>
      <c r="ET189" s="2"/>
      <c r="EU189" s="2"/>
      <c r="EV189" s="2"/>
      <c r="EW189" s="2"/>
      <c r="EX189" s="2"/>
      <c r="EY189" s="2"/>
      <c r="EZ189" s="2"/>
      <c r="FA189" s="2"/>
      <c r="FB189" s="2"/>
      <c r="FC189" s="2"/>
      <c r="FD189" s="2"/>
      <c r="FE189" s="2"/>
      <c r="FF189" s="2"/>
      <c r="FG189" s="2"/>
      <c r="FH189" s="2"/>
      <c r="FI189" s="2"/>
      <c r="FJ189" s="2"/>
      <c r="FK189" s="2"/>
      <c r="FL189" s="2"/>
      <c r="FM189" s="2"/>
      <c r="FN189" s="2"/>
      <c r="FO189" s="2"/>
      <c r="FP189" s="2"/>
      <c r="FQ189" s="2"/>
      <c r="FR189" s="2"/>
      <c r="FS189" s="2"/>
      <c r="FT189" s="2"/>
      <c r="FU189" s="2"/>
      <c r="FV189" s="2"/>
      <c r="FW189" s="2"/>
      <c r="FX189" s="2"/>
      <c r="FY189" s="2"/>
      <c r="FZ189" s="2"/>
      <c r="GA189" s="2"/>
      <c r="GB189" s="2"/>
      <c r="GC189" s="2"/>
      <c r="GD189" s="2"/>
    </row>
    <row r="190" spans="1:186" ht="13.5" customHeight="1" x14ac:dyDescent="0.25">
      <c r="L190" s="2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  <c r="AC190" s="44"/>
      <c r="AD190" s="44"/>
      <c r="AE190" s="44"/>
      <c r="AF190" s="44"/>
      <c r="AG190" s="44"/>
      <c r="AH190" s="44"/>
      <c r="AI190" s="44"/>
      <c r="AJ190" s="44"/>
      <c r="AK190" s="44"/>
      <c r="AL190" s="44"/>
      <c r="AM190" s="44"/>
      <c r="AN190" s="44"/>
      <c r="AO190" s="44"/>
      <c r="AP190" s="44"/>
      <c r="AQ190" s="44"/>
      <c r="AR190" s="44"/>
      <c r="AS190" s="44"/>
      <c r="AT190" s="44"/>
      <c r="AU190" s="44"/>
      <c r="AV190" s="44"/>
      <c r="AW190" s="44"/>
      <c r="AX190" s="44"/>
      <c r="AY190" s="44"/>
      <c r="AZ190" s="44"/>
      <c r="BA190" s="44"/>
      <c r="BB190" s="44"/>
      <c r="BC190" s="44"/>
      <c r="BD190" s="44"/>
      <c r="BE190" s="44"/>
      <c r="BF190" s="44"/>
      <c r="BG190" s="44"/>
      <c r="BH190" s="44"/>
      <c r="BI190" s="44"/>
      <c r="BJ190" s="44"/>
      <c r="BK190" s="44"/>
      <c r="BL190" s="44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/>
      <c r="DO190" s="2"/>
      <c r="DP190" s="2"/>
      <c r="DQ190" s="2"/>
      <c r="DR190" s="2"/>
      <c r="DS190" s="2"/>
      <c r="DT190" s="2"/>
      <c r="DU190" s="2"/>
      <c r="DV190" s="2"/>
      <c r="DW190" s="2"/>
      <c r="DX190" s="2"/>
      <c r="DY190" s="2"/>
      <c r="DZ190" s="2"/>
      <c r="EA190" s="2"/>
      <c r="EB190" s="2"/>
      <c r="EC190" s="2"/>
      <c r="ED190" s="2"/>
      <c r="EE190" s="2"/>
      <c r="EF190" s="2"/>
      <c r="EG190" s="2"/>
      <c r="EH190" s="2"/>
      <c r="EI190" s="2"/>
      <c r="EJ190" s="2"/>
      <c r="EK190" s="2"/>
      <c r="EL190" s="2"/>
      <c r="EM190" s="2"/>
      <c r="EN190" s="2"/>
      <c r="EO190" s="2"/>
      <c r="EP190" s="2"/>
      <c r="EQ190" s="2"/>
      <c r="ER190" s="2"/>
      <c r="ES190" s="2"/>
      <c r="ET190" s="2"/>
      <c r="EU190" s="2"/>
      <c r="EV190" s="2"/>
      <c r="EW190" s="2"/>
      <c r="EX190" s="2"/>
      <c r="EY190" s="2"/>
      <c r="EZ190" s="2"/>
      <c r="FA190" s="2"/>
      <c r="FB190" s="2"/>
      <c r="FC190" s="2"/>
      <c r="FD190" s="2"/>
      <c r="FE190" s="2"/>
      <c r="FF190" s="2"/>
      <c r="FG190" s="2"/>
      <c r="FH190" s="2"/>
      <c r="FI190" s="2"/>
      <c r="FJ190" s="2"/>
      <c r="FK190" s="2"/>
      <c r="FL190" s="2"/>
      <c r="FM190" s="2"/>
      <c r="FN190" s="2"/>
      <c r="FO190" s="2"/>
      <c r="FP190" s="2"/>
      <c r="FQ190" s="2"/>
      <c r="FR190" s="2"/>
      <c r="FS190" s="2"/>
      <c r="FT190" s="2"/>
      <c r="FU190" s="2"/>
      <c r="FV190" s="2"/>
      <c r="FW190" s="2"/>
      <c r="FX190" s="2"/>
      <c r="FY190" s="2"/>
      <c r="FZ190" s="2"/>
      <c r="GA190" s="2"/>
      <c r="GB190" s="2"/>
      <c r="GC190" s="2"/>
      <c r="GD190" s="2"/>
    </row>
    <row r="191" spans="1:186" x14ac:dyDescent="0.25">
      <c r="B191" s="36">
        <f t="shared" ref="B191:J191" si="79">+B52</f>
        <v>1419</v>
      </c>
      <c r="C191" s="37" t="str">
        <f t="shared" si="79"/>
        <v>Cashingo</v>
      </c>
      <c r="D191" s="38">
        <f t="shared" si="79"/>
        <v>43133</v>
      </c>
      <c r="E191" s="39">
        <f t="shared" si="79"/>
        <v>20</v>
      </c>
      <c r="F191" s="40">
        <f t="shared" si="79"/>
        <v>0.48959999999999998</v>
      </c>
      <c r="G191" s="41">
        <f t="shared" si="79"/>
        <v>1419495</v>
      </c>
      <c r="H191" s="41">
        <f t="shared" si="79"/>
        <v>0</v>
      </c>
      <c r="I191" s="42">
        <f t="shared" si="79"/>
        <v>0.96643178104575167</v>
      </c>
      <c r="J191" s="43">
        <f t="shared" si="79"/>
        <v>0.14256259674768204</v>
      </c>
      <c r="K191" s="39">
        <f>IF(E191&lt;12," ",J191/$L$191*100)</f>
        <v>128.97702252990393</v>
      </c>
      <c r="L191" s="66">
        <f>AVERAGE(J191:J195)</f>
        <v>0.11053332907776518</v>
      </c>
    </row>
    <row r="192" spans="1:186" x14ac:dyDescent="0.25">
      <c r="B192" s="36">
        <f t="shared" ref="B192:J192" si="80">+B54</f>
        <v>1399</v>
      </c>
      <c r="C192" s="37" t="str">
        <f t="shared" si="80"/>
        <v>Crown Jewels</v>
      </c>
      <c r="D192" s="38">
        <f t="shared" si="80"/>
        <v>42951</v>
      </c>
      <c r="E192" s="39">
        <f t="shared" si="80"/>
        <v>34</v>
      </c>
      <c r="F192" s="40">
        <f t="shared" si="80"/>
        <v>0.48854999999999998</v>
      </c>
      <c r="G192" s="41">
        <f t="shared" si="80"/>
        <v>1378104</v>
      </c>
      <c r="H192" s="41">
        <f t="shared" si="80"/>
        <v>0</v>
      </c>
      <c r="I192" s="42">
        <f t="shared" si="80"/>
        <v>0.94026814041551532</v>
      </c>
      <c r="J192" s="43">
        <f t="shared" si="80"/>
        <v>9.6197516875987432E-2</v>
      </c>
      <c r="K192" s="39">
        <f>IF(E192&lt;12," ",J192/$L$191*100)</f>
        <v>87.030326217993618</v>
      </c>
      <c r="L192" s="2"/>
    </row>
    <row r="193" spans="2:186" ht="13.5" customHeight="1" x14ac:dyDescent="0.25">
      <c r="B193" s="36">
        <f t="shared" ref="B193:I193" si="81">+B58</f>
        <v>1432</v>
      </c>
      <c r="C193" s="37" t="str">
        <f t="shared" si="81"/>
        <v>Ms. Pac-Man</v>
      </c>
      <c r="D193" s="38">
        <f t="shared" si="81"/>
        <v>43224</v>
      </c>
      <c r="E193" s="39">
        <f t="shared" si="81"/>
        <v>8.2857142857142865</v>
      </c>
      <c r="F193" s="40">
        <f t="shared" si="81"/>
        <v>0.48959999999999998</v>
      </c>
      <c r="G193" s="41">
        <f t="shared" si="81"/>
        <v>520635</v>
      </c>
      <c r="H193" s="41">
        <f t="shared" si="81"/>
        <v>0</v>
      </c>
      <c r="I193" s="42">
        <f t="shared" si="81"/>
        <v>0.35446282679738561</v>
      </c>
      <c r="J193" s="43"/>
      <c r="K193" s="39" t="str">
        <f>IF(E193&lt;12," ",J193/$L$191*100)</f>
        <v xml:space="preserve"> </v>
      </c>
      <c r="L193" s="2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44"/>
      <c r="AD193" s="44"/>
      <c r="AE193" s="44"/>
      <c r="AF193" s="44"/>
      <c r="AG193" s="44"/>
      <c r="AH193" s="44"/>
      <c r="AI193" s="44"/>
      <c r="AJ193" s="44"/>
      <c r="AK193" s="44"/>
      <c r="AL193" s="44"/>
      <c r="AM193" s="44"/>
      <c r="AN193" s="44"/>
      <c r="AO193" s="44"/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4"/>
      <c r="BA193" s="44"/>
      <c r="BB193" s="44"/>
      <c r="BC193" s="44"/>
      <c r="BD193" s="44"/>
      <c r="BE193" s="44"/>
      <c r="BF193" s="44"/>
      <c r="BG193" s="44"/>
      <c r="BH193" s="44"/>
      <c r="BI193" s="44"/>
      <c r="BJ193" s="44"/>
      <c r="BK193" s="44"/>
      <c r="BL193" s="44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/>
      <c r="DO193" s="2"/>
      <c r="DP193" s="2"/>
      <c r="DQ193" s="2"/>
      <c r="DR193" s="2"/>
      <c r="DS193" s="2"/>
      <c r="DT193" s="2"/>
      <c r="DU193" s="2"/>
      <c r="DV193" s="2"/>
      <c r="DW193" s="2"/>
      <c r="DX193" s="2"/>
      <c r="DY193" s="2"/>
      <c r="DZ193" s="2"/>
      <c r="EA193" s="2"/>
      <c r="EB193" s="2"/>
      <c r="EC193" s="2"/>
      <c r="ED193" s="2"/>
      <c r="EE193" s="2"/>
      <c r="EF193" s="2"/>
      <c r="EG193" s="2"/>
      <c r="EH193" s="2"/>
      <c r="EI193" s="2"/>
      <c r="EJ193" s="2"/>
      <c r="EK193" s="2"/>
      <c r="EL193" s="2"/>
      <c r="EM193" s="2"/>
      <c r="EN193" s="2"/>
      <c r="EO193" s="2"/>
      <c r="EP193" s="2"/>
      <c r="EQ193" s="2"/>
      <c r="ER193" s="2"/>
      <c r="ES193" s="2"/>
      <c r="ET193" s="2"/>
      <c r="EU193" s="2"/>
      <c r="EV193" s="2"/>
      <c r="EW193" s="2"/>
      <c r="EX193" s="2"/>
      <c r="EY193" s="2"/>
      <c r="EZ193" s="2"/>
      <c r="FA193" s="2"/>
      <c r="FB193" s="2"/>
      <c r="FC193" s="2"/>
      <c r="FD193" s="2"/>
      <c r="FE193" s="2"/>
      <c r="FF193" s="2"/>
      <c r="FG193" s="2"/>
      <c r="FH193" s="2"/>
      <c r="FI193" s="2"/>
      <c r="FJ193" s="2"/>
      <c r="FK193" s="2"/>
      <c r="FL193" s="2"/>
      <c r="FM193" s="2"/>
      <c r="FN193" s="2"/>
      <c r="FO193" s="2"/>
      <c r="FP193" s="2"/>
      <c r="FQ193" s="2"/>
      <c r="FR193" s="2"/>
      <c r="FS193" s="2"/>
      <c r="FT193" s="2"/>
      <c r="FU193" s="2"/>
      <c r="FV193" s="2"/>
      <c r="FW193" s="2"/>
      <c r="FX193" s="2"/>
      <c r="FY193" s="2"/>
      <c r="FZ193" s="2"/>
      <c r="GA193" s="2"/>
      <c r="GB193" s="2"/>
      <c r="GC193" s="2"/>
      <c r="GD193" s="2"/>
    </row>
    <row r="194" spans="2:186" ht="13.5" customHeight="1" x14ac:dyDescent="0.25">
      <c r="B194" s="36">
        <f t="shared" ref="B194:J195" si="82">+B60</f>
        <v>1378</v>
      </c>
      <c r="C194" s="37" t="str">
        <f t="shared" si="82"/>
        <v>Pirate's Treasure</v>
      </c>
      <c r="D194" s="38">
        <f t="shared" si="82"/>
        <v>42741</v>
      </c>
      <c r="E194" s="39">
        <f t="shared" si="82"/>
        <v>38</v>
      </c>
      <c r="F194" s="40">
        <f t="shared" si="82"/>
        <v>0.48959999999999998</v>
      </c>
      <c r="G194" s="41">
        <f t="shared" si="82"/>
        <v>254778</v>
      </c>
      <c r="H194" s="41">
        <f t="shared" si="82"/>
        <v>1155882</v>
      </c>
      <c r="I194" s="42">
        <f t="shared" si="82"/>
        <v>0.9604166666666667</v>
      </c>
      <c r="J194" s="43">
        <f t="shared" si="82"/>
        <v>9.2839873609626089E-2</v>
      </c>
      <c r="K194" s="39">
        <f>IF(E194&lt;12," ",J194/$L$191*100)</f>
        <v>83.992651252102476</v>
      </c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44"/>
      <c r="AD194" s="44"/>
      <c r="AE194" s="44"/>
      <c r="AF194" s="44"/>
      <c r="AG194" s="44"/>
      <c r="AH194" s="44"/>
      <c r="AI194" s="44"/>
      <c r="AJ194" s="44"/>
      <c r="AK194" s="44"/>
      <c r="AL194" s="44"/>
      <c r="AM194" s="44"/>
      <c r="AN194" s="44"/>
      <c r="AO194" s="44"/>
      <c r="AP194" s="44"/>
      <c r="AQ194" s="44"/>
      <c r="AR194" s="44"/>
      <c r="AS194" s="44"/>
      <c r="AT194" s="44"/>
      <c r="AU194" s="44"/>
      <c r="AV194" s="44"/>
      <c r="AW194" s="44"/>
      <c r="AX194" s="44"/>
      <c r="AY194" s="44"/>
      <c r="AZ194" s="44"/>
      <c r="BA194" s="44"/>
      <c r="BB194" s="44"/>
      <c r="BC194" s="44"/>
      <c r="BD194" s="44"/>
      <c r="BE194" s="44"/>
      <c r="BF194" s="44"/>
      <c r="BG194" s="44"/>
      <c r="BH194" s="44"/>
      <c r="BI194" s="44"/>
      <c r="BJ194" s="44"/>
      <c r="BK194" s="44"/>
      <c r="BL194" s="44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/>
      <c r="DO194" s="2"/>
      <c r="DP194" s="2"/>
      <c r="DQ194" s="2"/>
      <c r="DR194" s="2"/>
      <c r="DS194" s="2"/>
      <c r="DT194" s="2"/>
      <c r="DU194" s="2"/>
      <c r="DV194" s="2"/>
      <c r="DW194" s="2"/>
      <c r="DX194" s="2"/>
      <c r="DY194" s="2"/>
      <c r="DZ194" s="2"/>
      <c r="EA194" s="2"/>
      <c r="EB194" s="2"/>
      <c r="EC194" s="2"/>
      <c r="ED194" s="2"/>
      <c r="EE194" s="2"/>
      <c r="EF194" s="2"/>
      <c r="EG194" s="2"/>
      <c r="EH194" s="2"/>
      <c r="EI194" s="2"/>
      <c r="EJ194" s="2"/>
      <c r="EK194" s="2"/>
      <c r="EL194" s="2"/>
      <c r="EM194" s="2"/>
      <c r="EN194" s="2"/>
      <c r="EO194" s="2"/>
      <c r="EP194" s="2"/>
      <c r="EQ194" s="2"/>
      <c r="ER194" s="2"/>
      <c r="ES194" s="2"/>
      <c r="ET194" s="2"/>
      <c r="EU194" s="2"/>
      <c r="EV194" s="2"/>
      <c r="EW194" s="2"/>
      <c r="EX194" s="2"/>
      <c r="EY194" s="2"/>
      <c r="EZ194" s="2"/>
      <c r="FA194" s="2"/>
      <c r="FB194" s="2"/>
      <c r="FC194" s="2"/>
      <c r="FD194" s="2"/>
      <c r="FE194" s="2"/>
      <c r="FF194" s="2"/>
      <c r="FG194" s="2"/>
      <c r="FH194" s="2"/>
      <c r="FI194" s="2"/>
      <c r="FJ194" s="2"/>
      <c r="FK194" s="2"/>
      <c r="FL194" s="2"/>
      <c r="FM194" s="2"/>
      <c r="FN194" s="2"/>
      <c r="FO194" s="2"/>
      <c r="FP194" s="2"/>
      <c r="FQ194" s="2"/>
      <c r="FR194" s="2"/>
      <c r="FS194" s="2"/>
      <c r="FT194" s="2"/>
      <c r="FU194" s="2"/>
      <c r="FV194" s="2"/>
      <c r="FW194" s="2"/>
      <c r="FX194" s="2"/>
      <c r="FY194" s="2"/>
      <c r="FZ194" s="2"/>
      <c r="GA194" s="2"/>
      <c r="GB194" s="2"/>
      <c r="GC194" s="2"/>
      <c r="GD194" s="2"/>
    </row>
    <row r="195" spans="2:186" ht="13.5" customHeight="1" x14ac:dyDescent="0.25">
      <c r="B195" s="36">
        <f t="shared" si="82"/>
        <v>1348</v>
      </c>
      <c r="C195" s="37" t="str">
        <f t="shared" si="82"/>
        <v>Tetris</v>
      </c>
      <c r="D195" s="38">
        <f t="shared" si="82"/>
        <v>42650</v>
      </c>
      <c r="E195" s="39">
        <f t="shared" si="82"/>
        <v>20</v>
      </c>
      <c r="F195" s="40">
        <f t="shared" si="82"/>
        <v>0.47512500000000002</v>
      </c>
      <c r="G195" s="41">
        <f t="shared" si="82"/>
        <v>57</v>
      </c>
      <c r="H195" s="41">
        <f t="shared" si="82"/>
        <v>1422564</v>
      </c>
      <c r="I195" s="42">
        <f t="shared" si="82"/>
        <v>0.99806787687450671</v>
      </c>
      <c r="J195" s="45" t="str">
        <f t="shared" si="82"/>
        <v>-</v>
      </c>
      <c r="K195" s="39" t="s">
        <v>75</v>
      </c>
      <c r="L195" s="2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  <c r="AB195" s="44"/>
      <c r="AC195" s="44"/>
      <c r="AD195" s="44"/>
      <c r="AE195" s="44"/>
      <c r="AF195" s="44"/>
      <c r="AG195" s="44"/>
      <c r="AH195" s="44"/>
      <c r="AI195" s="44"/>
      <c r="AJ195" s="44"/>
      <c r="AK195" s="44"/>
      <c r="AL195" s="44"/>
      <c r="AM195" s="44"/>
      <c r="AN195" s="44"/>
      <c r="AO195" s="44"/>
      <c r="AP195" s="44"/>
      <c r="AQ195" s="44"/>
      <c r="AR195" s="44"/>
      <c r="AS195" s="44"/>
      <c r="AT195" s="44"/>
      <c r="AU195" s="44"/>
      <c r="AV195" s="44"/>
      <c r="AW195" s="44"/>
      <c r="AX195" s="44"/>
      <c r="AY195" s="44"/>
      <c r="AZ195" s="44"/>
      <c r="BA195" s="44"/>
      <c r="BB195" s="44"/>
      <c r="BC195" s="44"/>
      <c r="BD195" s="44"/>
      <c r="BE195" s="44"/>
      <c r="BF195" s="44"/>
      <c r="BG195" s="44"/>
      <c r="BH195" s="44"/>
      <c r="BI195" s="44"/>
      <c r="BJ195" s="44"/>
      <c r="BK195" s="44"/>
      <c r="BL195" s="44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  <c r="DR195" s="2"/>
      <c r="DS195" s="2"/>
      <c r="DT195" s="2"/>
      <c r="DU195" s="2"/>
      <c r="DV195" s="2"/>
      <c r="DW195" s="2"/>
      <c r="DX195" s="2"/>
      <c r="DY195" s="2"/>
      <c r="DZ195" s="2"/>
      <c r="EA195" s="2"/>
      <c r="EB195" s="2"/>
      <c r="EC195" s="2"/>
      <c r="ED195" s="2"/>
      <c r="EE195" s="2"/>
      <c r="EF195" s="2"/>
      <c r="EG195" s="2"/>
      <c r="EH195" s="2"/>
      <c r="EI195" s="2"/>
      <c r="EJ195" s="2"/>
      <c r="EK195" s="2"/>
      <c r="EL195" s="2"/>
      <c r="EM195" s="2"/>
      <c r="EN195" s="2"/>
      <c r="EO195" s="2"/>
      <c r="EP195" s="2"/>
      <c r="EQ195" s="2"/>
      <c r="ER195" s="2"/>
      <c r="ES195" s="2"/>
      <c r="ET195" s="2"/>
      <c r="EU195" s="2"/>
      <c r="EV195" s="2"/>
      <c r="EW195" s="2"/>
      <c r="EX195" s="2"/>
      <c r="EY195" s="2"/>
      <c r="EZ195" s="2"/>
      <c r="FA195" s="2"/>
      <c r="FB195" s="2"/>
      <c r="FC195" s="2"/>
      <c r="FD195" s="2"/>
      <c r="FE195" s="2"/>
      <c r="FF195" s="2"/>
      <c r="FG195" s="2"/>
      <c r="FH195" s="2"/>
      <c r="FI195" s="2"/>
      <c r="FJ195" s="2"/>
      <c r="FK195" s="2"/>
      <c r="FL195" s="2"/>
      <c r="FM195" s="2"/>
      <c r="FN195" s="2"/>
      <c r="FO195" s="2"/>
      <c r="FP195" s="2"/>
      <c r="FQ195" s="2"/>
      <c r="FR195" s="2"/>
      <c r="FS195" s="2"/>
      <c r="FT195" s="2"/>
      <c r="FU195" s="2"/>
      <c r="FV195" s="2"/>
      <c r="FW195" s="2"/>
      <c r="FX195" s="2"/>
      <c r="FY195" s="2"/>
      <c r="FZ195" s="2"/>
      <c r="GA195" s="2"/>
      <c r="GB195" s="2"/>
      <c r="GC195" s="2"/>
      <c r="GD195" s="2"/>
    </row>
    <row r="197" spans="2:186" ht="13.5" customHeight="1" x14ac:dyDescent="0.25"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44"/>
      <c r="AD197" s="44"/>
      <c r="AE197" s="44"/>
      <c r="AF197" s="44"/>
      <c r="AG197" s="44"/>
      <c r="AH197" s="44"/>
      <c r="AI197" s="44"/>
      <c r="AJ197" s="44"/>
      <c r="AK197" s="44"/>
      <c r="AL197" s="44"/>
      <c r="AM197" s="44"/>
      <c r="AN197" s="44"/>
      <c r="AO197" s="44"/>
      <c r="AP197" s="44"/>
      <c r="AQ197" s="44"/>
      <c r="AR197" s="44"/>
      <c r="AS197" s="44"/>
      <c r="AT197" s="44"/>
      <c r="AU197" s="44"/>
      <c r="AV197" s="44"/>
      <c r="AW197" s="44"/>
      <c r="AX197" s="44"/>
      <c r="AY197" s="44"/>
      <c r="AZ197" s="44"/>
      <c r="BA197" s="44"/>
      <c r="BB197" s="44"/>
      <c r="BC197" s="44"/>
      <c r="BD197" s="44"/>
      <c r="BE197" s="44"/>
      <c r="BF197" s="44"/>
      <c r="BG197" s="44"/>
      <c r="BH197" s="44"/>
      <c r="BI197" s="44"/>
      <c r="BJ197" s="44"/>
      <c r="BK197" s="44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/>
      <c r="DO197" s="2"/>
      <c r="DP197" s="2"/>
      <c r="DQ197" s="2"/>
      <c r="DR197" s="2"/>
      <c r="DS197" s="2"/>
      <c r="DT197" s="2"/>
      <c r="DU197" s="2"/>
      <c r="DV197" s="2"/>
      <c r="DW197" s="2"/>
      <c r="DX197" s="2"/>
      <c r="DY197" s="2"/>
      <c r="DZ197" s="2"/>
      <c r="EA197" s="2"/>
      <c r="EB197" s="2"/>
      <c r="EC197" s="2"/>
      <c r="ED197" s="2"/>
      <c r="EE197" s="2"/>
      <c r="EF197" s="2"/>
      <c r="EG197" s="2"/>
      <c r="EH197" s="2"/>
      <c r="EI197" s="2"/>
      <c r="EJ197" s="2"/>
      <c r="EK197" s="2"/>
      <c r="EL197" s="2"/>
      <c r="EM197" s="2"/>
      <c r="EN197" s="2"/>
      <c r="EO197" s="2"/>
      <c r="EP197" s="2"/>
      <c r="EQ197" s="2"/>
      <c r="ER197" s="2"/>
      <c r="ES197" s="2"/>
      <c r="ET197" s="2"/>
      <c r="EU197" s="2"/>
      <c r="EV197" s="2"/>
      <c r="EW197" s="2"/>
      <c r="EX197" s="2"/>
      <c r="EY197" s="2"/>
      <c r="EZ197" s="2"/>
      <c r="FA197" s="2"/>
      <c r="FB197" s="2"/>
      <c r="FC197" s="2"/>
      <c r="FD197" s="2"/>
      <c r="FE197" s="2"/>
      <c r="FF197" s="2"/>
      <c r="FG197" s="2"/>
      <c r="FH197" s="2"/>
      <c r="FI197" s="2"/>
      <c r="FJ197" s="2"/>
      <c r="FK197" s="2"/>
      <c r="FL197" s="2"/>
      <c r="FM197" s="2"/>
      <c r="FN197" s="2"/>
      <c r="FO197" s="2"/>
      <c r="FP197" s="2"/>
      <c r="FQ197" s="2"/>
      <c r="FR197" s="2"/>
      <c r="FS197" s="2"/>
      <c r="FT197" s="2"/>
      <c r="FU197" s="2"/>
      <c r="FV197" s="2"/>
      <c r="FW197" s="2"/>
      <c r="FX197" s="2"/>
      <c r="FY197" s="2"/>
      <c r="FZ197" s="2"/>
      <c r="GA197" s="2"/>
      <c r="GB197" s="2"/>
      <c r="GC197" s="2"/>
      <c r="GD197" s="2"/>
    </row>
    <row r="198" spans="2:186" ht="13.5" customHeight="1" x14ac:dyDescent="0.25"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  <c r="AD198" s="44"/>
      <c r="AE198" s="44"/>
      <c r="AF198" s="44"/>
      <c r="AG198" s="44"/>
      <c r="AH198" s="44"/>
      <c r="AI198" s="44"/>
      <c r="AJ198" s="44"/>
      <c r="AK198" s="44"/>
      <c r="AL198" s="44"/>
      <c r="AM198" s="44"/>
      <c r="AN198" s="44"/>
      <c r="AO198" s="44"/>
      <c r="AP198" s="44"/>
      <c r="AQ198" s="44"/>
      <c r="AR198" s="44"/>
      <c r="AS198" s="44"/>
      <c r="AT198" s="44"/>
      <c r="AU198" s="44"/>
      <c r="AV198" s="44"/>
      <c r="AW198" s="44"/>
      <c r="AX198" s="44"/>
      <c r="AY198" s="44"/>
      <c r="AZ198" s="44"/>
      <c r="BA198" s="44"/>
      <c r="BB198" s="44"/>
      <c r="BC198" s="44"/>
      <c r="BD198" s="44"/>
      <c r="BE198" s="44"/>
      <c r="BF198" s="44"/>
      <c r="BG198" s="44"/>
      <c r="BH198" s="44"/>
      <c r="BI198" s="44"/>
      <c r="BJ198" s="44"/>
      <c r="BK198" s="44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  <c r="DR198" s="2"/>
      <c r="DS198" s="2"/>
      <c r="DT198" s="2"/>
      <c r="DU198" s="2"/>
      <c r="DV198" s="2"/>
      <c r="DW198" s="2"/>
      <c r="DX198" s="2"/>
      <c r="DY198" s="2"/>
      <c r="DZ198" s="2"/>
      <c r="EA198" s="2"/>
      <c r="EB198" s="2"/>
      <c r="EC198" s="2"/>
      <c r="ED198" s="2"/>
      <c r="EE198" s="2"/>
      <c r="EF198" s="2"/>
      <c r="EG198" s="2"/>
      <c r="EH198" s="2"/>
      <c r="EI198" s="2"/>
      <c r="EJ198" s="2"/>
      <c r="EK198" s="2"/>
      <c r="EL198" s="2"/>
      <c r="EM198" s="2"/>
      <c r="EN198" s="2"/>
      <c r="EO198" s="2"/>
      <c r="EP198" s="2"/>
      <c r="EQ198" s="2"/>
      <c r="ER198" s="2"/>
      <c r="ES198" s="2"/>
      <c r="ET198" s="2"/>
      <c r="EU198" s="2"/>
      <c r="EV198" s="2"/>
      <c r="EW198" s="2"/>
      <c r="EX198" s="2"/>
      <c r="EY198" s="2"/>
      <c r="EZ198" s="2"/>
      <c r="FA198" s="2"/>
      <c r="FB198" s="2"/>
      <c r="FC198" s="2"/>
      <c r="FD198" s="2"/>
      <c r="FE198" s="2"/>
      <c r="FF198" s="2"/>
      <c r="FG198" s="2"/>
      <c r="FH198" s="2"/>
      <c r="FI198" s="2"/>
      <c r="FJ198" s="2"/>
      <c r="FK198" s="2"/>
      <c r="FL198" s="2"/>
      <c r="FM198" s="2"/>
      <c r="FN198" s="2"/>
      <c r="FO198" s="2"/>
      <c r="FP198" s="2"/>
      <c r="FQ198" s="2"/>
      <c r="FR198" s="2"/>
      <c r="FS198" s="2"/>
      <c r="FT198" s="2"/>
      <c r="FU198" s="2"/>
      <c r="FV198" s="2"/>
      <c r="FW198" s="2"/>
      <c r="FX198" s="2"/>
      <c r="FY198" s="2"/>
      <c r="FZ198" s="2"/>
      <c r="GA198" s="2"/>
      <c r="GB198" s="2"/>
      <c r="GC198" s="2"/>
      <c r="GD198" s="2"/>
    </row>
    <row r="200" spans="2:186" ht="13.5" customHeight="1" x14ac:dyDescent="0.25">
      <c r="L200" s="2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44"/>
      <c r="AD200" s="44"/>
      <c r="AE200" s="44"/>
      <c r="AF200" s="44"/>
      <c r="AG200" s="44"/>
      <c r="AH200" s="44"/>
      <c r="AI200" s="44"/>
      <c r="AJ200" s="44"/>
      <c r="AK200" s="44"/>
      <c r="AL200" s="44"/>
      <c r="AM200" s="44"/>
      <c r="AN200" s="44"/>
      <c r="AO200" s="44"/>
      <c r="AP200" s="44"/>
      <c r="AQ200" s="44"/>
      <c r="AR200" s="44"/>
      <c r="AS200" s="44"/>
      <c r="AT200" s="44"/>
      <c r="AU200" s="44"/>
      <c r="AV200" s="44"/>
      <c r="AW200" s="44"/>
      <c r="AX200" s="44"/>
      <c r="AY200" s="44"/>
      <c r="AZ200" s="44"/>
      <c r="BA200" s="44"/>
      <c r="BB200" s="44"/>
      <c r="BC200" s="44"/>
      <c r="BD200" s="44"/>
      <c r="BE200" s="44"/>
      <c r="BF200" s="44"/>
      <c r="BG200" s="44"/>
      <c r="BH200" s="44"/>
      <c r="BI200" s="44"/>
      <c r="BJ200" s="44"/>
      <c r="BK200" s="44"/>
      <c r="BL200" s="44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  <c r="DW200" s="2"/>
      <c r="DX200" s="2"/>
      <c r="DY200" s="2"/>
      <c r="DZ200" s="2"/>
      <c r="EA200" s="2"/>
      <c r="EB200" s="2"/>
      <c r="EC200" s="2"/>
      <c r="ED200" s="2"/>
      <c r="EE200" s="2"/>
      <c r="EF200" s="2"/>
      <c r="EG200" s="2"/>
      <c r="EH200" s="2"/>
      <c r="EI200" s="2"/>
      <c r="EJ200" s="2"/>
      <c r="EK200" s="2"/>
      <c r="EL200" s="2"/>
      <c r="EM200" s="2"/>
      <c r="EN200" s="2"/>
      <c r="EO200" s="2"/>
      <c r="EP200" s="2"/>
      <c r="EQ200" s="2"/>
      <c r="ER200" s="2"/>
      <c r="ES200" s="2"/>
      <c r="ET200" s="2"/>
      <c r="EU200" s="2"/>
      <c r="EV200" s="2"/>
      <c r="EW200" s="2"/>
      <c r="EX200" s="2"/>
      <c r="EY200" s="2"/>
      <c r="EZ200" s="2"/>
      <c r="FA200" s="2"/>
      <c r="FB200" s="2"/>
      <c r="FC200" s="2"/>
      <c r="FD200" s="2"/>
      <c r="FE200" s="2"/>
      <c r="FF200" s="2"/>
      <c r="FG200" s="2"/>
      <c r="FH200" s="2"/>
      <c r="FI200" s="2"/>
      <c r="FJ200" s="2"/>
      <c r="FK200" s="2"/>
      <c r="FL200" s="2"/>
      <c r="FM200" s="2"/>
      <c r="FN200" s="2"/>
      <c r="FO200" s="2"/>
      <c r="FP200" s="2"/>
      <c r="FQ200" s="2"/>
      <c r="FR200" s="2"/>
      <c r="FS200" s="2"/>
      <c r="FT200" s="2"/>
      <c r="FU200" s="2"/>
      <c r="FV200" s="2"/>
      <c r="FW200" s="2"/>
      <c r="FX200" s="2"/>
      <c r="FY200" s="2"/>
      <c r="FZ200" s="2"/>
      <c r="GA200" s="2"/>
      <c r="GB200" s="2"/>
      <c r="GC200" s="2"/>
      <c r="GD200" s="2"/>
    </row>
    <row r="201" spans="2:186" x14ac:dyDescent="0.25">
      <c r="BL201" s="44"/>
    </row>
  </sheetData>
  <mergeCells count="7">
    <mergeCell ref="A133:K133"/>
    <mergeCell ref="A28:K28"/>
    <mergeCell ref="A50:K50"/>
    <mergeCell ref="A65:K65"/>
    <mergeCell ref="A109:K109"/>
    <mergeCell ref="A125:K125"/>
    <mergeCell ref="A132:K132"/>
  </mergeCells>
  <conditionalFormatting sqref="I29 I31:I35 I38:I47">
    <cfRule type="cellIs" dxfId="70" priority="26" operator="greaterThan">
      <formula>0.85</formula>
    </cfRule>
  </conditionalFormatting>
  <conditionalFormatting sqref="I53:I57 I59:I63">
    <cfRule type="cellIs" dxfId="69" priority="25" operator="greaterThan">
      <formula>0.95</formula>
    </cfRule>
  </conditionalFormatting>
  <conditionalFormatting sqref="I8">
    <cfRule type="cellIs" dxfId="68" priority="24" operator="greaterThan">
      <formula>0.9</formula>
    </cfRule>
  </conditionalFormatting>
  <conditionalFormatting sqref="I106:I108 I68 I70:I77 I79:I88 I91:I99 I101:I104">
    <cfRule type="cellIs" dxfId="67" priority="23" operator="greaterThan">
      <formula>0.9499</formula>
    </cfRule>
  </conditionalFormatting>
  <conditionalFormatting sqref="I48 I37 I9:I13 I15:I25">
    <cfRule type="cellIs" dxfId="66" priority="22" operator="greaterThan">
      <formula>0.8</formula>
    </cfRule>
  </conditionalFormatting>
  <conditionalFormatting sqref="I30">
    <cfRule type="cellIs" dxfId="65" priority="21" operator="greaterThan">
      <formula>0.9</formula>
    </cfRule>
  </conditionalFormatting>
  <conditionalFormatting sqref="I64">
    <cfRule type="cellIs" dxfId="64" priority="20" operator="greaterThan">
      <formula>0.95</formula>
    </cfRule>
  </conditionalFormatting>
  <conditionalFormatting sqref="I27">
    <cfRule type="cellIs" dxfId="63" priority="19" operator="greaterThan">
      <formula>0.8</formula>
    </cfRule>
  </conditionalFormatting>
  <conditionalFormatting sqref="I127:I131">
    <cfRule type="cellIs" dxfId="62" priority="18" operator="greaterThanOrEqual">
      <formula>0.95</formula>
    </cfRule>
  </conditionalFormatting>
  <conditionalFormatting sqref="I110:I117 I119:I124">
    <cfRule type="cellIs" dxfId="61" priority="17" operator="greaterThan">
      <formula>0.949</formula>
    </cfRule>
  </conditionalFormatting>
  <conditionalFormatting sqref="I78">
    <cfRule type="cellIs" dxfId="60" priority="16" operator="greaterThan">
      <formula>0.9499</formula>
    </cfRule>
  </conditionalFormatting>
  <conditionalFormatting sqref="I36">
    <cfRule type="cellIs" dxfId="59" priority="15" operator="greaterThan">
      <formula>0.8</formula>
    </cfRule>
  </conditionalFormatting>
  <conditionalFormatting sqref="I49">
    <cfRule type="cellIs" dxfId="58" priority="14" operator="greaterThan">
      <formula>0.8</formula>
    </cfRule>
  </conditionalFormatting>
  <conditionalFormatting sqref="I52">
    <cfRule type="cellIs" dxfId="57" priority="13" operator="greaterThan">
      <formula>0.95</formula>
    </cfRule>
  </conditionalFormatting>
  <conditionalFormatting sqref="I66">
    <cfRule type="cellIs" dxfId="56" priority="12" operator="greaterThan">
      <formula>0.9499</formula>
    </cfRule>
  </conditionalFormatting>
  <conditionalFormatting sqref="I89:I90">
    <cfRule type="cellIs" dxfId="55" priority="11" operator="greaterThan">
      <formula>0.9499</formula>
    </cfRule>
  </conditionalFormatting>
  <conditionalFormatting sqref="I105">
    <cfRule type="cellIs" dxfId="54" priority="10" operator="greaterThan">
      <formula>0.9499</formula>
    </cfRule>
  </conditionalFormatting>
  <conditionalFormatting sqref="I26">
    <cfRule type="cellIs" dxfId="53" priority="9" operator="greaterThan">
      <formula>0.8</formula>
    </cfRule>
  </conditionalFormatting>
  <conditionalFormatting sqref="I69">
    <cfRule type="cellIs" dxfId="52" priority="8" operator="greaterThan">
      <formula>0.9499</formula>
    </cfRule>
  </conditionalFormatting>
  <conditionalFormatting sqref="I67">
    <cfRule type="cellIs" dxfId="51" priority="7" operator="greaterThan">
      <formula>0.9499</formula>
    </cfRule>
  </conditionalFormatting>
  <conditionalFormatting sqref="I14">
    <cfRule type="cellIs" dxfId="50" priority="6" operator="greaterThan">
      <formula>0.8</formula>
    </cfRule>
  </conditionalFormatting>
  <conditionalFormatting sqref="I100">
    <cfRule type="cellIs" dxfId="49" priority="5" operator="greaterThan">
      <formula>0.9499</formula>
    </cfRule>
  </conditionalFormatting>
  <conditionalFormatting sqref="I118">
    <cfRule type="cellIs" dxfId="48" priority="4" operator="greaterThan">
      <formula>0.949</formula>
    </cfRule>
  </conditionalFormatting>
  <conditionalFormatting sqref="I58">
    <cfRule type="cellIs" dxfId="47" priority="3" operator="greaterThan">
      <formula>0.95</formula>
    </cfRule>
  </conditionalFormatting>
  <conditionalFormatting sqref="I51">
    <cfRule type="cellIs" dxfId="46" priority="2" operator="greaterThan">
      <formula>0.95</formula>
    </cfRule>
  </conditionalFormatting>
  <conditionalFormatting sqref="I126">
    <cfRule type="cellIs" dxfId="45" priority="1" operator="greaterThanOrEqual">
      <formula>0.95</formula>
    </cfRule>
  </conditionalFormatting>
  <pageMargins left="0.5" right="0.49" top="0.46" bottom="0.5" header="0.5" footer="0.5"/>
  <pageSetup scale="62" fitToHeight="2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98C07-DD69-4A81-8C3E-2A71BB0A8E9E}">
  <sheetPr codeName="Sheet1"/>
  <dimension ref="A1:GD202"/>
  <sheetViews>
    <sheetView zoomScale="85" zoomScaleNormal="85" workbookViewId="0"/>
  </sheetViews>
  <sheetFormatPr defaultColWidth="10.28515625" defaultRowHeight="14.25" x14ac:dyDescent="0.25"/>
  <cols>
    <col min="1" max="1" width="8" style="4" customWidth="1"/>
    <col min="2" max="2" width="9.140625" style="2" customWidth="1"/>
    <col min="3" max="3" width="28.7109375" style="4" customWidth="1"/>
    <col min="4" max="4" width="13.140625" style="4" customWidth="1"/>
    <col min="5" max="5" width="9.7109375" style="4" customWidth="1"/>
    <col min="6" max="6" width="9.5703125" style="10" customWidth="1"/>
    <col min="7" max="7" width="14.140625" style="11" customWidth="1"/>
    <col min="8" max="8" width="14.42578125" style="11" customWidth="1"/>
    <col min="9" max="10" width="11.42578125" style="12" customWidth="1"/>
    <col min="11" max="11" width="12.140625" style="20" customWidth="1"/>
    <col min="12" max="12" width="12.7109375" style="11" customWidth="1"/>
    <col min="13" max="13" width="14.42578125" style="11" customWidth="1"/>
    <col min="14" max="16" width="12.85546875" style="11" customWidth="1"/>
    <col min="17" max="21" width="13" style="11" customWidth="1"/>
    <col min="22" max="22" width="14.42578125" style="11" customWidth="1"/>
    <col min="23" max="36" width="13" style="11" customWidth="1"/>
    <col min="37" max="41" width="13.85546875" style="11" customWidth="1"/>
    <col min="42" max="49" width="14" style="11" customWidth="1"/>
    <col min="50" max="54" width="13.7109375" style="11" customWidth="1"/>
    <col min="55" max="58" width="14.42578125" style="11" customWidth="1"/>
    <col min="59" max="62" width="13.85546875" style="11" customWidth="1"/>
    <col min="63" max="64" width="13.140625" style="11" customWidth="1"/>
    <col min="65" max="186" width="9.7109375" style="11" customWidth="1"/>
    <col min="187" max="16384" width="10.28515625" style="2"/>
  </cols>
  <sheetData>
    <row r="1" spans="1:186" ht="20.25" x14ac:dyDescent="0.25">
      <c r="A1" s="1"/>
      <c r="C1" s="3"/>
      <c r="E1" s="3"/>
      <c r="F1" s="5"/>
      <c r="G1" s="6"/>
      <c r="H1" s="6"/>
      <c r="I1" s="7"/>
      <c r="J1" s="7"/>
      <c r="K1" s="8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</row>
    <row r="2" spans="1:186" ht="20.25" x14ac:dyDescent="0.25">
      <c r="A2" s="9" t="s">
        <v>0</v>
      </c>
      <c r="H2" s="12"/>
      <c r="K2" s="13" t="s">
        <v>1</v>
      </c>
    </row>
    <row r="3" spans="1:186" x14ac:dyDescent="0.25">
      <c r="A3" s="11"/>
      <c r="H3" s="12"/>
      <c r="K3" s="12"/>
    </row>
    <row r="4" spans="1:186" x14ac:dyDescent="0.25">
      <c r="A4" s="14"/>
      <c r="B4" s="15"/>
      <c r="G4" s="16"/>
      <c r="H4" s="12"/>
      <c r="J4" s="17" t="s">
        <v>2</v>
      </c>
      <c r="K4" s="18">
        <v>42916</v>
      </c>
    </row>
    <row r="5" spans="1:186" x14ac:dyDescent="0.25">
      <c r="B5" s="15"/>
      <c r="D5" s="19"/>
      <c r="E5" s="16"/>
    </row>
    <row r="6" spans="1:186" x14ac:dyDescent="0.25">
      <c r="A6" s="21"/>
      <c r="B6" s="22"/>
      <c r="C6" s="21"/>
      <c r="D6" s="23"/>
      <c r="E6" s="21" t="s">
        <v>3</v>
      </c>
      <c r="F6" s="24"/>
      <c r="G6" s="21" t="s">
        <v>4</v>
      </c>
      <c r="H6" s="21" t="s">
        <v>4</v>
      </c>
      <c r="I6" s="25"/>
      <c r="J6" s="25" t="s">
        <v>5</v>
      </c>
      <c r="K6" s="26" t="s">
        <v>5</v>
      </c>
      <c r="L6" s="4" t="s">
        <v>6</v>
      </c>
      <c r="M6" s="4" t="s">
        <v>7</v>
      </c>
      <c r="N6" s="4" t="s">
        <v>8</v>
      </c>
      <c r="O6" s="4" t="s">
        <v>9</v>
      </c>
      <c r="P6" s="4" t="s">
        <v>10</v>
      </c>
      <c r="Q6" s="4" t="s">
        <v>11</v>
      </c>
      <c r="R6" s="4" t="s">
        <v>12</v>
      </c>
      <c r="S6" s="4" t="s">
        <v>13</v>
      </c>
      <c r="T6" s="4" t="s">
        <v>14</v>
      </c>
      <c r="U6" s="4" t="s">
        <v>15</v>
      </c>
      <c r="V6" s="4" t="s">
        <v>16</v>
      </c>
      <c r="W6" s="4" t="s">
        <v>17</v>
      </c>
      <c r="X6" s="4" t="s">
        <v>18</v>
      </c>
      <c r="Y6" s="4" t="s">
        <v>19</v>
      </c>
      <c r="Z6" s="4" t="s">
        <v>20</v>
      </c>
      <c r="AA6" s="4" t="s">
        <v>21</v>
      </c>
      <c r="AB6" s="4" t="s">
        <v>22</v>
      </c>
      <c r="AC6" s="4" t="s">
        <v>23</v>
      </c>
      <c r="AD6" s="4" t="s">
        <v>24</v>
      </c>
      <c r="AE6" s="4" t="s">
        <v>25</v>
      </c>
      <c r="AF6" s="4" t="s">
        <v>26</v>
      </c>
      <c r="AG6" s="4" t="s">
        <v>27</v>
      </c>
      <c r="AH6" s="4" t="s">
        <v>28</v>
      </c>
      <c r="AI6" s="4" t="s">
        <v>29</v>
      </c>
      <c r="AJ6" s="4" t="s">
        <v>30</v>
      </c>
      <c r="AK6" s="4" t="s">
        <v>31</v>
      </c>
      <c r="AL6" s="4" t="s">
        <v>32</v>
      </c>
      <c r="AM6" s="4" t="s">
        <v>33</v>
      </c>
      <c r="AN6" s="4" t="s">
        <v>34</v>
      </c>
      <c r="AO6" s="4" t="s">
        <v>35</v>
      </c>
      <c r="AP6" s="4" t="s">
        <v>36</v>
      </c>
      <c r="AQ6" s="4" t="s">
        <v>37</v>
      </c>
      <c r="AR6" s="4" t="s">
        <v>38</v>
      </c>
      <c r="AS6" s="4" t="s">
        <v>39</v>
      </c>
      <c r="AT6" s="4" t="s">
        <v>40</v>
      </c>
      <c r="AU6" s="4" t="s">
        <v>41</v>
      </c>
      <c r="AV6" s="4" t="s">
        <v>42</v>
      </c>
      <c r="AW6" s="4" t="s">
        <v>43</v>
      </c>
      <c r="AX6" s="4" t="s">
        <v>44</v>
      </c>
      <c r="AY6" s="4" t="s">
        <v>45</v>
      </c>
      <c r="AZ6" s="4" t="s">
        <v>46</v>
      </c>
      <c r="BA6" s="4" t="s">
        <v>47</v>
      </c>
      <c r="BB6" s="4" t="s">
        <v>48</v>
      </c>
      <c r="BC6" s="4" t="s">
        <v>49</v>
      </c>
      <c r="BD6" s="4" t="s">
        <v>50</v>
      </c>
      <c r="BE6" s="4" t="s">
        <v>51</v>
      </c>
      <c r="BF6" s="4" t="s">
        <v>52</v>
      </c>
      <c r="BG6" s="4" t="s">
        <v>53</v>
      </c>
      <c r="BH6" s="4" t="s">
        <v>54</v>
      </c>
      <c r="BI6" s="4" t="s">
        <v>55</v>
      </c>
      <c r="BJ6" s="4" t="s">
        <v>56</v>
      </c>
      <c r="BK6" s="4" t="s">
        <v>57</v>
      </c>
      <c r="BL6" s="4" t="s">
        <v>58</v>
      </c>
    </row>
    <row r="7" spans="1:186" x14ac:dyDescent="0.25">
      <c r="A7" s="27" t="s">
        <v>59</v>
      </c>
      <c r="B7" s="28" t="s">
        <v>60</v>
      </c>
      <c r="C7" s="27" t="s">
        <v>61</v>
      </c>
      <c r="D7" s="29" t="s">
        <v>62</v>
      </c>
      <c r="E7" s="27" t="s">
        <v>63</v>
      </c>
      <c r="F7" s="30" t="s">
        <v>64</v>
      </c>
      <c r="G7" s="31" t="s">
        <v>65</v>
      </c>
      <c r="H7" s="31" t="s">
        <v>66</v>
      </c>
      <c r="I7" s="32" t="s">
        <v>67</v>
      </c>
      <c r="J7" s="32" t="s">
        <v>68</v>
      </c>
      <c r="K7" s="33" t="s">
        <v>69</v>
      </c>
      <c r="L7" s="16">
        <v>42553</v>
      </c>
      <c r="M7" s="16">
        <f>+L7+7</f>
        <v>42560</v>
      </c>
      <c r="N7" s="16">
        <f t="shared" ref="N7:BK7" si="0">+M7+7</f>
        <v>42567</v>
      </c>
      <c r="O7" s="16">
        <f t="shared" si="0"/>
        <v>42574</v>
      </c>
      <c r="P7" s="16">
        <f t="shared" si="0"/>
        <v>42581</v>
      </c>
      <c r="Q7" s="16">
        <f t="shared" si="0"/>
        <v>42588</v>
      </c>
      <c r="R7" s="16">
        <f t="shared" si="0"/>
        <v>42595</v>
      </c>
      <c r="S7" s="16">
        <f t="shared" si="0"/>
        <v>42602</v>
      </c>
      <c r="T7" s="16">
        <f t="shared" si="0"/>
        <v>42609</v>
      </c>
      <c r="U7" s="16">
        <f t="shared" si="0"/>
        <v>42616</v>
      </c>
      <c r="V7" s="16">
        <f t="shared" si="0"/>
        <v>42623</v>
      </c>
      <c r="W7" s="16">
        <f t="shared" si="0"/>
        <v>42630</v>
      </c>
      <c r="X7" s="16">
        <f t="shared" si="0"/>
        <v>42637</v>
      </c>
      <c r="Y7" s="16">
        <f t="shared" si="0"/>
        <v>42644</v>
      </c>
      <c r="Z7" s="16">
        <f t="shared" si="0"/>
        <v>42651</v>
      </c>
      <c r="AA7" s="16">
        <f t="shared" si="0"/>
        <v>42658</v>
      </c>
      <c r="AB7" s="16">
        <f t="shared" si="0"/>
        <v>42665</v>
      </c>
      <c r="AC7" s="16">
        <f t="shared" si="0"/>
        <v>42672</v>
      </c>
      <c r="AD7" s="16">
        <f t="shared" si="0"/>
        <v>42679</v>
      </c>
      <c r="AE7" s="16">
        <f t="shared" si="0"/>
        <v>42686</v>
      </c>
      <c r="AF7" s="16">
        <f t="shared" si="0"/>
        <v>42693</v>
      </c>
      <c r="AG7" s="16">
        <f t="shared" si="0"/>
        <v>42700</v>
      </c>
      <c r="AH7" s="16">
        <f t="shared" si="0"/>
        <v>42707</v>
      </c>
      <c r="AI7" s="16">
        <f t="shared" si="0"/>
        <v>42714</v>
      </c>
      <c r="AJ7" s="16">
        <f t="shared" si="0"/>
        <v>42721</v>
      </c>
      <c r="AK7" s="16">
        <f t="shared" si="0"/>
        <v>42728</v>
      </c>
      <c r="AL7" s="16">
        <f t="shared" si="0"/>
        <v>42735</v>
      </c>
      <c r="AM7" s="16">
        <f t="shared" si="0"/>
        <v>42742</v>
      </c>
      <c r="AN7" s="16">
        <f t="shared" si="0"/>
        <v>42749</v>
      </c>
      <c r="AO7" s="16">
        <f t="shared" si="0"/>
        <v>42756</v>
      </c>
      <c r="AP7" s="16">
        <f t="shared" si="0"/>
        <v>42763</v>
      </c>
      <c r="AQ7" s="34">
        <f t="shared" si="0"/>
        <v>42770</v>
      </c>
      <c r="AR7" s="16">
        <f t="shared" si="0"/>
        <v>42777</v>
      </c>
      <c r="AS7" s="16">
        <f t="shared" si="0"/>
        <v>42784</v>
      </c>
      <c r="AT7" s="16">
        <f t="shared" si="0"/>
        <v>42791</v>
      </c>
      <c r="AU7" s="16">
        <f t="shared" si="0"/>
        <v>42798</v>
      </c>
      <c r="AV7" s="16">
        <f t="shared" si="0"/>
        <v>42805</v>
      </c>
      <c r="AW7" s="16">
        <f t="shared" si="0"/>
        <v>42812</v>
      </c>
      <c r="AX7" s="16">
        <f t="shared" si="0"/>
        <v>42819</v>
      </c>
      <c r="AY7" s="16">
        <f t="shared" si="0"/>
        <v>42826</v>
      </c>
      <c r="AZ7" s="16">
        <f t="shared" si="0"/>
        <v>42833</v>
      </c>
      <c r="BA7" s="16">
        <f t="shared" si="0"/>
        <v>42840</v>
      </c>
      <c r="BB7" s="16">
        <f t="shared" si="0"/>
        <v>42847</v>
      </c>
      <c r="BC7" s="16">
        <f t="shared" si="0"/>
        <v>42854</v>
      </c>
      <c r="BD7" s="16">
        <f t="shared" si="0"/>
        <v>42861</v>
      </c>
      <c r="BE7" s="16">
        <f t="shared" si="0"/>
        <v>42868</v>
      </c>
      <c r="BF7" s="16">
        <f t="shared" si="0"/>
        <v>42875</v>
      </c>
      <c r="BG7" s="16">
        <f t="shared" si="0"/>
        <v>42882</v>
      </c>
      <c r="BH7" s="16">
        <f t="shared" si="0"/>
        <v>42889</v>
      </c>
      <c r="BI7" s="16">
        <f t="shared" si="0"/>
        <v>42896</v>
      </c>
      <c r="BJ7" s="16">
        <f t="shared" si="0"/>
        <v>42903</v>
      </c>
      <c r="BK7" s="16">
        <f t="shared" si="0"/>
        <v>42910</v>
      </c>
      <c r="BL7" s="16">
        <v>42916</v>
      </c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</row>
    <row r="8" spans="1:186" x14ac:dyDescent="0.25">
      <c r="A8" s="35">
        <v>1</v>
      </c>
      <c r="B8" s="36">
        <v>1297</v>
      </c>
      <c r="C8" s="37" t="s">
        <v>70</v>
      </c>
      <c r="D8" s="38">
        <v>42430</v>
      </c>
      <c r="E8" s="39">
        <v>27</v>
      </c>
      <c r="F8" s="40">
        <v>0.61199999999999999</v>
      </c>
      <c r="G8" s="41">
        <f t="shared" ref="G8:G10" si="1">SUM(L8:BL8)</f>
        <v>215280</v>
      </c>
      <c r="H8" s="41">
        <v>369716</v>
      </c>
      <c r="I8" s="42">
        <f t="shared" ref="I8:I27" si="2">((G8+H8)/((F8*(A8*1000000))))</f>
        <v>0.95587581699346402</v>
      </c>
      <c r="J8" s="43">
        <v>3.798932384341637E-2</v>
      </c>
      <c r="K8" s="39">
        <f>IF(E8&lt;11.5," ",J8/$J$177*100)</f>
        <v>105.95762157773115</v>
      </c>
      <c r="L8" s="44">
        <v>3670</v>
      </c>
      <c r="M8" s="44">
        <v>16469</v>
      </c>
      <c r="N8" s="44">
        <v>14197</v>
      </c>
      <c r="O8" s="44">
        <v>11800</v>
      </c>
      <c r="P8" s="44">
        <v>14800</v>
      </c>
      <c r="Q8" s="44">
        <v>13551</v>
      </c>
      <c r="R8" s="44">
        <v>12800</v>
      </c>
      <c r="S8" s="44">
        <v>11741</v>
      </c>
      <c r="T8" s="44">
        <v>13714</v>
      </c>
      <c r="U8" s="44">
        <v>10069</v>
      </c>
      <c r="V8" s="44">
        <v>9800</v>
      </c>
      <c r="W8" s="44">
        <v>6462</v>
      </c>
      <c r="X8" s="44">
        <v>8600</v>
      </c>
      <c r="Y8" s="44">
        <v>8347</v>
      </c>
      <c r="Z8" s="44">
        <v>8000</v>
      </c>
      <c r="AA8" s="44">
        <v>5200</v>
      </c>
      <c r="AB8" s="44">
        <v>5799</v>
      </c>
      <c r="AC8" s="44">
        <v>4035</v>
      </c>
      <c r="AD8" s="44">
        <v>4402</v>
      </c>
      <c r="AE8" s="44">
        <v>3800</v>
      </c>
      <c r="AF8" s="44">
        <v>4600</v>
      </c>
      <c r="AG8" s="44">
        <v>3000</v>
      </c>
      <c r="AH8" s="44">
        <v>2987</v>
      </c>
      <c r="AI8" s="44">
        <v>1800</v>
      </c>
      <c r="AJ8" s="44">
        <v>2536</v>
      </c>
      <c r="AK8" s="44">
        <v>1469</v>
      </c>
      <c r="AL8" s="44">
        <v>2200</v>
      </c>
      <c r="AM8" s="44">
        <v>1426</v>
      </c>
      <c r="AN8" s="44">
        <v>1007</v>
      </c>
      <c r="AO8" s="44">
        <v>1221</v>
      </c>
      <c r="AP8" s="44">
        <v>1271</v>
      </c>
      <c r="AQ8" s="44">
        <v>554</v>
      </c>
      <c r="AR8" s="44">
        <v>699</v>
      </c>
      <c r="AS8" s="44">
        <v>353</v>
      </c>
      <c r="AT8" s="44">
        <v>389</v>
      </c>
      <c r="AU8" s="44">
        <v>400</v>
      </c>
      <c r="AV8" s="44">
        <v>400</v>
      </c>
      <c r="AW8" s="44">
        <v>559</v>
      </c>
      <c r="AX8" s="44">
        <v>400</v>
      </c>
      <c r="AY8" s="44"/>
      <c r="AZ8" s="44">
        <v>400</v>
      </c>
      <c r="BA8" s="44">
        <v>200</v>
      </c>
      <c r="BB8" s="44">
        <v>200</v>
      </c>
      <c r="BC8" s="44">
        <v>-47</v>
      </c>
      <c r="BD8" s="44"/>
      <c r="BE8" s="44"/>
      <c r="BF8" s="44"/>
      <c r="BG8" s="44"/>
      <c r="BH8" s="44"/>
      <c r="BI8" s="44"/>
      <c r="BJ8" s="44"/>
      <c r="BK8" s="44"/>
      <c r="BL8" s="44"/>
    </row>
    <row r="9" spans="1:186" x14ac:dyDescent="0.25">
      <c r="A9" s="35">
        <v>1</v>
      </c>
      <c r="B9" s="36">
        <v>1340</v>
      </c>
      <c r="C9" s="37" t="s">
        <v>71</v>
      </c>
      <c r="D9" s="38">
        <v>42588</v>
      </c>
      <c r="E9" s="39">
        <v>25</v>
      </c>
      <c r="F9" s="40">
        <v>0.61199999999999999</v>
      </c>
      <c r="G9" s="41">
        <f t="shared" si="1"/>
        <v>601248</v>
      </c>
      <c r="H9" s="41">
        <v>0</v>
      </c>
      <c r="I9" s="42">
        <f t="shared" si="2"/>
        <v>0.98243137254901958</v>
      </c>
      <c r="J9" s="43">
        <f>IF(E9&gt;12,SUM(Q9:AC9)/$D$174/12," ")</f>
        <v>3.1014979599870207E-2</v>
      </c>
      <c r="K9" s="39">
        <f>IF(E9&lt;11.5," ",J9/$J$177*100)</f>
        <v>86.505184594213745</v>
      </c>
      <c r="L9" s="44"/>
      <c r="M9" s="44"/>
      <c r="N9" s="44"/>
      <c r="O9" s="44"/>
      <c r="P9" s="44"/>
      <c r="Q9" s="44">
        <v>2000</v>
      </c>
      <c r="R9" s="44">
        <v>6600</v>
      </c>
      <c r="S9" s="44">
        <v>16629</v>
      </c>
      <c r="T9" s="44">
        <v>20600</v>
      </c>
      <c r="U9" s="44">
        <v>17400</v>
      </c>
      <c r="V9" s="44">
        <v>17800</v>
      </c>
      <c r="W9" s="44">
        <v>21600</v>
      </c>
      <c r="X9" s="44">
        <v>20800</v>
      </c>
      <c r="Y9" s="44">
        <v>21692</v>
      </c>
      <c r="Z9" s="44">
        <v>21827</v>
      </c>
      <c r="AA9" s="44">
        <v>24000</v>
      </c>
      <c r="AB9" s="44">
        <v>21671</v>
      </c>
      <c r="AC9" s="44">
        <v>20600</v>
      </c>
      <c r="AD9" s="44">
        <v>21533</v>
      </c>
      <c r="AE9" s="44">
        <v>22037</v>
      </c>
      <c r="AF9" s="44">
        <v>23400</v>
      </c>
      <c r="AG9" s="44">
        <v>18200</v>
      </c>
      <c r="AH9" s="44">
        <v>22400</v>
      </c>
      <c r="AI9" s="44">
        <v>14600</v>
      </c>
      <c r="AJ9" s="44">
        <v>15800</v>
      </c>
      <c r="AK9" s="44">
        <v>22953</v>
      </c>
      <c r="AL9" s="44">
        <v>24600</v>
      </c>
      <c r="AM9" s="44">
        <v>18800</v>
      </c>
      <c r="AN9" s="44">
        <v>19578</v>
      </c>
      <c r="AO9" s="44">
        <v>17800</v>
      </c>
      <c r="AP9" s="44">
        <v>16200</v>
      </c>
      <c r="AQ9" s="44">
        <v>14383</v>
      </c>
      <c r="AR9" s="44">
        <v>11600</v>
      </c>
      <c r="AS9" s="44">
        <v>11600</v>
      </c>
      <c r="AT9" s="44">
        <v>10000</v>
      </c>
      <c r="AU9" s="44">
        <v>9200</v>
      </c>
      <c r="AV9" s="44">
        <v>10800</v>
      </c>
      <c r="AW9" s="44">
        <v>6532</v>
      </c>
      <c r="AX9" s="44">
        <v>6000</v>
      </c>
      <c r="AY9" s="44">
        <v>5600</v>
      </c>
      <c r="AZ9" s="44">
        <v>5200</v>
      </c>
      <c r="BA9" s="44">
        <v>3600</v>
      </c>
      <c r="BB9" s="44">
        <v>1201</v>
      </c>
      <c r="BC9" s="44">
        <v>2800</v>
      </c>
      <c r="BD9" s="44">
        <v>2800</v>
      </c>
      <c r="BE9" s="44">
        <v>2151</v>
      </c>
      <c r="BF9" s="44">
        <v>2000</v>
      </c>
      <c r="BG9" s="44">
        <v>600</v>
      </c>
      <c r="BH9" s="44">
        <v>2400</v>
      </c>
      <c r="BI9" s="44">
        <v>400</v>
      </c>
      <c r="BJ9" s="44">
        <v>1200</v>
      </c>
      <c r="BK9" s="44">
        <v>-139</v>
      </c>
      <c r="BL9" s="44">
        <v>200</v>
      </c>
    </row>
    <row r="10" spans="1:186" x14ac:dyDescent="0.25">
      <c r="A10" s="35">
        <v>1</v>
      </c>
      <c r="B10" s="36">
        <v>1302</v>
      </c>
      <c r="C10" s="37" t="s">
        <v>72</v>
      </c>
      <c r="D10" s="38">
        <v>42405</v>
      </c>
      <c r="E10" s="39">
        <v>24</v>
      </c>
      <c r="F10" s="40">
        <v>0.61199999999999999</v>
      </c>
      <c r="G10" s="41">
        <f t="shared" si="1"/>
        <v>133110</v>
      </c>
      <c r="H10" s="41">
        <v>456782</v>
      </c>
      <c r="I10" s="42">
        <f t="shared" si="2"/>
        <v>0.96387581699346403</v>
      </c>
      <c r="J10" s="43">
        <v>4.0208735617509532E-2</v>
      </c>
      <c r="K10" s="39">
        <f>IF(E10&lt;11.5," ",J10/$J$177*100)</f>
        <v>112.14787634124883</v>
      </c>
      <c r="L10" s="44">
        <v>4054</v>
      </c>
      <c r="M10" s="44">
        <v>11487</v>
      </c>
      <c r="N10" s="44">
        <v>10336</v>
      </c>
      <c r="O10" s="44">
        <v>11000</v>
      </c>
      <c r="P10" s="44">
        <v>8523</v>
      </c>
      <c r="Q10" s="44">
        <v>9121</v>
      </c>
      <c r="R10" s="44">
        <v>7400</v>
      </c>
      <c r="S10" s="44">
        <v>8000</v>
      </c>
      <c r="T10" s="44">
        <v>6400</v>
      </c>
      <c r="U10" s="44">
        <v>5000</v>
      </c>
      <c r="V10" s="44">
        <v>5000</v>
      </c>
      <c r="W10" s="44">
        <v>5342</v>
      </c>
      <c r="X10" s="44">
        <v>3800</v>
      </c>
      <c r="Y10" s="44">
        <v>4400</v>
      </c>
      <c r="Z10" s="44">
        <v>3400</v>
      </c>
      <c r="AA10" s="44">
        <v>4800</v>
      </c>
      <c r="AB10" s="44">
        <v>2400</v>
      </c>
      <c r="AC10" s="44">
        <v>2200</v>
      </c>
      <c r="AD10" s="44">
        <v>3200</v>
      </c>
      <c r="AE10" s="44">
        <v>1200</v>
      </c>
      <c r="AF10" s="44">
        <v>1000</v>
      </c>
      <c r="AG10" s="44">
        <v>1800</v>
      </c>
      <c r="AH10" s="44">
        <v>1470</v>
      </c>
      <c r="AI10" s="44">
        <v>2400</v>
      </c>
      <c r="AJ10" s="44">
        <v>657</v>
      </c>
      <c r="AK10" s="44">
        <v>540</v>
      </c>
      <c r="AL10" s="44">
        <v>2134</v>
      </c>
      <c r="AM10" s="44">
        <v>600</v>
      </c>
      <c r="AN10" s="44">
        <v>800</v>
      </c>
      <c r="AO10" s="44">
        <v>-73</v>
      </c>
      <c r="AP10" s="44">
        <v>1104</v>
      </c>
      <c r="AQ10" s="44">
        <v>351</v>
      </c>
      <c r="AR10" s="44">
        <v>400</v>
      </c>
      <c r="AS10" s="44">
        <v>563</v>
      </c>
      <c r="AT10" s="44">
        <v>800</v>
      </c>
      <c r="AU10" s="44">
        <v>365</v>
      </c>
      <c r="AV10" s="44"/>
      <c r="AW10" s="44">
        <v>200</v>
      </c>
      <c r="AX10" s="44">
        <v>400</v>
      </c>
      <c r="AY10" s="44">
        <v>400</v>
      </c>
      <c r="AZ10" s="44"/>
      <c r="BA10" s="44"/>
      <c r="BB10" s="44">
        <v>200</v>
      </c>
      <c r="BC10" s="44">
        <v>-64</v>
      </c>
      <c r="BD10" s="44"/>
      <c r="BE10" s="44"/>
      <c r="BF10" s="44"/>
      <c r="BG10" s="44"/>
      <c r="BH10" s="44"/>
      <c r="BI10" s="44"/>
      <c r="BJ10" s="44"/>
      <c r="BK10" s="44"/>
      <c r="BL10" s="44"/>
    </row>
    <row r="11" spans="1:186" x14ac:dyDescent="0.25">
      <c r="A11" s="35">
        <v>1</v>
      </c>
      <c r="B11" s="36">
        <v>1314</v>
      </c>
      <c r="C11" s="37" t="s">
        <v>73</v>
      </c>
      <c r="D11" s="38">
        <v>42445</v>
      </c>
      <c r="E11" s="39">
        <v>31</v>
      </c>
      <c r="F11" s="40">
        <v>0.61199999999999999</v>
      </c>
      <c r="G11" s="41">
        <f t="shared" ref="G11:G27" si="3">SUM(L11:BL11)</f>
        <v>275449</v>
      </c>
      <c r="H11" s="41">
        <v>303564</v>
      </c>
      <c r="I11" s="42">
        <f t="shared" si="2"/>
        <v>0.94609967320261434</v>
      </c>
      <c r="J11" s="43">
        <v>3.3996803004431107E-2</v>
      </c>
      <c r="K11" s="39">
        <f>IF(E11&lt;11.5," ",J11/$J$177*100)</f>
        <v>94.821913715646645</v>
      </c>
      <c r="L11" s="44">
        <v>3988</v>
      </c>
      <c r="M11" s="44">
        <v>15254</v>
      </c>
      <c r="N11" s="44">
        <v>17922</v>
      </c>
      <c r="O11" s="44">
        <v>15200</v>
      </c>
      <c r="P11" s="44">
        <v>10133</v>
      </c>
      <c r="Q11" s="44">
        <v>18711</v>
      </c>
      <c r="R11" s="44">
        <v>13800</v>
      </c>
      <c r="S11" s="44">
        <v>14546</v>
      </c>
      <c r="T11" s="44">
        <v>11800</v>
      </c>
      <c r="U11" s="44">
        <v>10978</v>
      </c>
      <c r="V11" s="44">
        <v>11400</v>
      </c>
      <c r="W11" s="44">
        <v>11600</v>
      </c>
      <c r="X11" s="44">
        <v>11400</v>
      </c>
      <c r="Y11" s="44">
        <v>8163</v>
      </c>
      <c r="Z11" s="44">
        <v>10331</v>
      </c>
      <c r="AA11" s="44">
        <v>9600</v>
      </c>
      <c r="AB11" s="44">
        <v>11600</v>
      </c>
      <c r="AC11" s="44">
        <v>6420</v>
      </c>
      <c r="AD11" s="44">
        <v>8287</v>
      </c>
      <c r="AE11" s="44">
        <v>6857</v>
      </c>
      <c r="AF11" s="44">
        <v>5400</v>
      </c>
      <c r="AG11" s="44">
        <v>4963</v>
      </c>
      <c r="AH11" s="44">
        <v>6411</v>
      </c>
      <c r="AI11" s="44">
        <v>3857</v>
      </c>
      <c r="AJ11" s="44">
        <v>3970</v>
      </c>
      <c r="AK11" s="44">
        <v>2784</v>
      </c>
      <c r="AL11" s="44">
        <v>3352</v>
      </c>
      <c r="AM11" s="44">
        <v>4267</v>
      </c>
      <c r="AN11" s="44">
        <v>2111</v>
      </c>
      <c r="AO11" s="44">
        <v>1780</v>
      </c>
      <c r="AP11" s="44">
        <v>942</v>
      </c>
      <c r="AQ11" s="44">
        <v>1763</v>
      </c>
      <c r="AR11" s="44">
        <v>1129</v>
      </c>
      <c r="AS11" s="44">
        <v>1000</v>
      </c>
      <c r="AT11" s="44">
        <v>800</v>
      </c>
      <c r="AU11" s="44">
        <v>189</v>
      </c>
      <c r="AV11" s="44">
        <v>716</v>
      </c>
      <c r="AW11" s="44">
        <v>444</v>
      </c>
      <c r="AX11" s="44">
        <v>200</v>
      </c>
      <c r="AY11" s="44">
        <v>262</v>
      </c>
      <c r="AZ11" s="44"/>
      <c r="BA11" s="44">
        <v>200</v>
      </c>
      <c r="BB11" s="44"/>
      <c r="BC11" s="44">
        <v>400</v>
      </c>
      <c r="BD11" s="44">
        <v>200</v>
      </c>
      <c r="BE11" s="44">
        <v>200</v>
      </c>
      <c r="BF11" s="44"/>
      <c r="BG11" s="44"/>
      <c r="BH11" s="44"/>
      <c r="BI11" s="44"/>
      <c r="BJ11" s="44">
        <v>-81</v>
      </c>
      <c r="BK11" s="44"/>
      <c r="BL11" s="44">
        <v>200</v>
      </c>
    </row>
    <row r="12" spans="1:186" x14ac:dyDescent="0.25">
      <c r="A12" s="35">
        <v>1</v>
      </c>
      <c r="B12" s="36">
        <v>1257</v>
      </c>
      <c r="C12" s="37" t="s">
        <v>74</v>
      </c>
      <c r="D12" s="38">
        <v>42160</v>
      </c>
      <c r="E12" s="39">
        <v>20</v>
      </c>
      <c r="F12" s="40">
        <v>0.61199999999999999</v>
      </c>
      <c r="G12" s="41">
        <f t="shared" si="3"/>
        <v>-71</v>
      </c>
      <c r="H12" s="41">
        <v>607630</v>
      </c>
      <c r="I12" s="42">
        <f t="shared" si="2"/>
        <v>0.99274346405228753</v>
      </c>
      <c r="J12" s="45" t="s">
        <v>75</v>
      </c>
      <c r="K12" s="39" t="s">
        <v>75</v>
      </c>
      <c r="L12" s="44"/>
      <c r="M12" s="44"/>
      <c r="N12" s="44"/>
      <c r="O12" s="44"/>
      <c r="P12" s="44"/>
      <c r="Q12" s="44"/>
      <c r="R12" s="44"/>
      <c r="S12" s="44"/>
      <c r="T12" s="44">
        <v>-27</v>
      </c>
      <c r="U12" s="44"/>
      <c r="V12" s="44"/>
      <c r="W12" s="44"/>
      <c r="X12" s="44"/>
      <c r="Y12" s="44"/>
      <c r="Z12" s="44"/>
      <c r="AA12" s="44"/>
      <c r="AB12" s="44"/>
      <c r="AC12" s="44">
        <v>-24</v>
      </c>
      <c r="AD12" s="44"/>
      <c r="AE12" s="44">
        <v>-20</v>
      </c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</row>
    <row r="13" spans="1:186" x14ac:dyDescent="0.25">
      <c r="A13" s="35">
        <v>1</v>
      </c>
      <c r="B13" s="36">
        <v>1343</v>
      </c>
      <c r="C13" s="37" t="s">
        <v>76</v>
      </c>
      <c r="D13" s="38">
        <v>42706</v>
      </c>
      <c r="E13" s="39">
        <f>(+$K$4-D13+1)/7</f>
        <v>30.142857142857142</v>
      </c>
      <c r="F13" s="40">
        <v>0.61199999999999999</v>
      </c>
      <c r="G13" s="41">
        <f t="shared" ref="G13" si="4">SUM(L13:BL13)</f>
        <v>554120</v>
      </c>
      <c r="H13" s="41">
        <v>0</v>
      </c>
      <c r="I13" s="42">
        <f t="shared" si="2"/>
        <v>0.90542483660130724</v>
      </c>
      <c r="J13" s="43">
        <f>IF(E13&gt;12,SUM(AH13:AT13)/$D$174/12," ")</f>
        <v>3.2039773603774691E-2</v>
      </c>
      <c r="K13" s="39">
        <f>IF(E13&lt;11.5," ",J13/$J$177*100)</f>
        <v>89.363480669932329</v>
      </c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>
        <v>400</v>
      </c>
      <c r="AI13" s="44">
        <v>6000</v>
      </c>
      <c r="AJ13" s="44">
        <v>11000</v>
      </c>
      <c r="AK13" s="44">
        <v>19200</v>
      </c>
      <c r="AL13" s="44">
        <v>23400</v>
      </c>
      <c r="AM13" s="44">
        <v>22860</v>
      </c>
      <c r="AN13" s="44">
        <v>24000</v>
      </c>
      <c r="AO13" s="44">
        <v>21200</v>
      </c>
      <c r="AP13" s="44">
        <v>26000</v>
      </c>
      <c r="AQ13" s="44">
        <v>21026</v>
      </c>
      <c r="AR13" s="44">
        <v>23600</v>
      </c>
      <c r="AS13" s="44">
        <v>19239</v>
      </c>
      <c r="AT13" s="44">
        <v>23000</v>
      </c>
      <c r="AU13" s="44">
        <v>22200</v>
      </c>
      <c r="AV13" s="44">
        <v>25000</v>
      </c>
      <c r="AW13" s="44">
        <v>18200</v>
      </c>
      <c r="AX13" s="44">
        <v>21000</v>
      </c>
      <c r="AY13" s="44">
        <v>17321</v>
      </c>
      <c r="AZ13" s="44">
        <v>21000</v>
      </c>
      <c r="BA13" s="44">
        <v>17000</v>
      </c>
      <c r="BB13" s="44">
        <v>22274</v>
      </c>
      <c r="BC13" s="44">
        <v>18800</v>
      </c>
      <c r="BD13" s="44">
        <v>20600</v>
      </c>
      <c r="BE13" s="44">
        <v>16800</v>
      </c>
      <c r="BF13" s="44">
        <v>19600</v>
      </c>
      <c r="BG13" s="44">
        <v>13600</v>
      </c>
      <c r="BH13" s="44">
        <v>13600</v>
      </c>
      <c r="BI13" s="44">
        <v>11400</v>
      </c>
      <c r="BJ13" s="44">
        <v>13600</v>
      </c>
      <c r="BK13" s="44">
        <v>12200</v>
      </c>
      <c r="BL13" s="44">
        <v>9000</v>
      </c>
    </row>
    <row r="14" spans="1:186" x14ac:dyDescent="0.25">
      <c r="A14" s="35">
        <v>1</v>
      </c>
      <c r="B14" s="36">
        <v>1341</v>
      </c>
      <c r="C14" s="37" t="s">
        <v>77</v>
      </c>
      <c r="D14" s="38">
        <v>42552</v>
      </c>
      <c r="E14" s="39">
        <v>31</v>
      </c>
      <c r="F14" s="40">
        <v>0.61199999999999999</v>
      </c>
      <c r="G14" s="41">
        <f t="shared" ref="G14" si="5">SUM(L14:BL14)</f>
        <v>602555</v>
      </c>
      <c r="H14" s="41">
        <v>0</v>
      </c>
      <c r="I14" s="42">
        <f t="shared" si="2"/>
        <v>0.9845669934640523</v>
      </c>
      <c r="J14" s="43">
        <f>IF(E14&gt;12,SUM(L14:X14)/$D$174/12," ")</f>
        <v>2.6818058503423073E-2</v>
      </c>
      <c r="K14" s="39">
        <f>IF(E14&lt;11.5," ",J14/$J$177*100)</f>
        <v>74.799375373657995</v>
      </c>
      <c r="L14" s="44">
        <v>1600</v>
      </c>
      <c r="M14" s="44">
        <v>6800</v>
      </c>
      <c r="N14" s="44">
        <v>14400</v>
      </c>
      <c r="O14" s="44">
        <v>20200</v>
      </c>
      <c r="P14" s="44">
        <v>17800</v>
      </c>
      <c r="Q14" s="44">
        <v>22158</v>
      </c>
      <c r="R14" s="44">
        <v>15800</v>
      </c>
      <c r="S14" s="44">
        <v>17400</v>
      </c>
      <c r="T14" s="44">
        <v>16400</v>
      </c>
      <c r="U14" s="44">
        <v>17502</v>
      </c>
      <c r="V14" s="44">
        <v>16000</v>
      </c>
      <c r="W14" s="44">
        <v>19000</v>
      </c>
      <c r="X14" s="44">
        <v>16600</v>
      </c>
      <c r="Y14" s="44">
        <v>18499</v>
      </c>
      <c r="Z14" s="44">
        <v>19600</v>
      </c>
      <c r="AA14" s="44">
        <v>17800</v>
      </c>
      <c r="AB14" s="44">
        <v>17000</v>
      </c>
      <c r="AC14" s="44">
        <v>14463</v>
      </c>
      <c r="AD14" s="44">
        <v>15400</v>
      </c>
      <c r="AE14" s="44">
        <v>15591</v>
      </c>
      <c r="AF14" s="44">
        <v>17400</v>
      </c>
      <c r="AG14" s="44">
        <v>14888</v>
      </c>
      <c r="AH14" s="44">
        <v>14000</v>
      </c>
      <c r="AI14" s="44">
        <v>12000</v>
      </c>
      <c r="AJ14" s="44">
        <v>13800</v>
      </c>
      <c r="AK14" s="44">
        <v>14400</v>
      </c>
      <c r="AL14" s="44">
        <v>22400</v>
      </c>
      <c r="AM14" s="44">
        <v>15200</v>
      </c>
      <c r="AN14" s="44">
        <v>16400</v>
      </c>
      <c r="AO14" s="44">
        <v>12505</v>
      </c>
      <c r="AP14" s="44">
        <v>16000</v>
      </c>
      <c r="AQ14" s="44">
        <v>13528</v>
      </c>
      <c r="AR14" s="44">
        <v>11247</v>
      </c>
      <c r="AS14" s="44">
        <v>10600</v>
      </c>
      <c r="AT14" s="44">
        <v>10200</v>
      </c>
      <c r="AU14" s="44">
        <v>8600</v>
      </c>
      <c r="AV14" s="44">
        <v>7800</v>
      </c>
      <c r="AW14" s="44">
        <v>7000</v>
      </c>
      <c r="AX14" s="44">
        <v>3800</v>
      </c>
      <c r="AY14" s="44">
        <v>5400</v>
      </c>
      <c r="AZ14" s="44">
        <v>6400</v>
      </c>
      <c r="BA14" s="44">
        <v>3400</v>
      </c>
      <c r="BB14" s="44">
        <v>3974</v>
      </c>
      <c r="BC14" s="44">
        <v>3600</v>
      </c>
      <c r="BD14" s="44">
        <v>3400</v>
      </c>
      <c r="BE14" s="44">
        <v>4600</v>
      </c>
      <c r="BF14" s="44">
        <v>2200</v>
      </c>
      <c r="BG14" s="44">
        <v>1200</v>
      </c>
      <c r="BH14" s="44">
        <v>2200</v>
      </c>
      <c r="BI14" s="44">
        <v>1400</v>
      </c>
      <c r="BJ14" s="44">
        <v>1000</v>
      </c>
      <c r="BK14" s="44">
        <v>800</v>
      </c>
      <c r="BL14" s="44">
        <v>1200</v>
      </c>
    </row>
    <row r="15" spans="1:186" x14ac:dyDescent="0.25">
      <c r="A15" s="35">
        <v>1</v>
      </c>
      <c r="B15" s="36">
        <v>1269</v>
      </c>
      <c r="C15" s="37" t="s">
        <v>78</v>
      </c>
      <c r="D15" s="38">
        <v>42223</v>
      </c>
      <c r="E15" s="39">
        <v>17</v>
      </c>
      <c r="F15" s="40">
        <v>0.61199999999999999</v>
      </c>
      <c r="G15" s="41">
        <f t="shared" ref="G15:G16" si="6">SUM(L15:BL15)</f>
        <v>223</v>
      </c>
      <c r="H15" s="41">
        <v>610010</v>
      </c>
      <c r="I15" s="42">
        <f t="shared" si="2"/>
        <v>0.99711274509803927</v>
      </c>
      <c r="J15" s="45" t="s">
        <v>75</v>
      </c>
      <c r="K15" s="39" t="s">
        <v>75</v>
      </c>
      <c r="L15" s="44"/>
      <c r="M15" s="44"/>
      <c r="N15" s="44"/>
      <c r="O15" s="44"/>
      <c r="P15" s="44"/>
      <c r="Q15" s="44"/>
      <c r="R15" s="44">
        <v>200</v>
      </c>
      <c r="S15" s="44"/>
      <c r="T15" s="44">
        <v>-115</v>
      </c>
      <c r="U15" s="44">
        <v>200</v>
      </c>
      <c r="V15" s="44"/>
      <c r="W15" s="44"/>
      <c r="X15" s="44"/>
      <c r="Y15" s="44"/>
      <c r="Z15" s="44"/>
      <c r="AA15" s="44"/>
      <c r="AB15" s="44"/>
      <c r="AC15" s="44">
        <v>-62</v>
      </c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</row>
    <row r="16" spans="1:186" x14ac:dyDescent="0.25">
      <c r="A16" s="35">
        <v>1</v>
      </c>
      <c r="B16" s="36">
        <v>1316</v>
      </c>
      <c r="C16" s="37" t="s">
        <v>79</v>
      </c>
      <c r="D16" s="38">
        <v>42496</v>
      </c>
      <c r="E16" s="39">
        <v>33</v>
      </c>
      <c r="F16" s="40">
        <v>0.61199999999999999</v>
      </c>
      <c r="G16" s="41">
        <f t="shared" si="6"/>
        <v>464417</v>
      </c>
      <c r="H16" s="41">
        <v>135555</v>
      </c>
      <c r="I16" s="42">
        <f t="shared" si="2"/>
        <v>0.98034640522875816</v>
      </c>
      <c r="J16" s="43">
        <f>IF(E16&gt;12,(+H16+SUM(L16:P16))/$D$174/12," ")</f>
        <v>2.7673028741043357E-2</v>
      </c>
      <c r="K16" s="39">
        <f>IF(E16&lt;11.5," ",J16/$J$177*100)</f>
        <v>77.18400883729602</v>
      </c>
      <c r="L16" s="44">
        <v>5000</v>
      </c>
      <c r="M16" s="44">
        <v>14960</v>
      </c>
      <c r="N16" s="44">
        <v>15574</v>
      </c>
      <c r="O16" s="44">
        <v>21400</v>
      </c>
      <c r="P16" s="44">
        <v>15600</v>
      </c>
      <c r="Q16" s="44">
        <v>20873</v>
      </c>
      <c r="R16" s="44">
        <v>18000</v>
      </c>
      <c r="S16" s="44">
        <v>12752</v>
      </c>
      <c r="T16" s="44">
        <v>14000</v>
      </c>
      <c r="U16" s="44">
        <v>14200</v>
      </c>
      <c r="V16" s="44">
        <v>16400</v>
      </c>
      <c r="W16" s="44">
        <v>14000</v>
      </c>
      <c r="X16" s="44">
        <v>11194</v>
      </c>
      <c r="Y16" s="44">
        <v>14102</v>
      </c>
      <c r="Z16" s="44">
        <v>17080</v>
      </c>
      <c r="AA16" s="44">
        <v>15000</v>
      </c>
      <c r="AB16" s="44">
        <v>13800</v>
      </c>
      <c r="AC16" s="44">
        <v>12600</v>
      </c>
      <c r="AD16" s="44">
        <v>12948</v>
      </c>
      <c r="AE16" s="44">
        <v>11600</v>
      </c>
      <c r="AF16" s="44">
        <v>10200</v>
      </c>
      <c r="AG16" s="44">
        <v>13800</v>
      </c>
      <c r="AH16" s="44">
        <v>14400</v>
      </c>
      <c r="AI16" s="44">
        <v>10200</v>
      </c>
      <c r="AJ16" s="44">
        <v>10867</v>
      </c>
      <c r="AK16" s="44">
        <v>9019</v>
      </c>
      <c r="AL16" s="44">
        <v>10731</v>
      </c>
      <c r="AM16" s="44">
        <v>9420</v>
      </c>
      <c r="AN16" s="44">
        <v>8022</v>
      </c>
      <c r="AO16" s="44">
        <v>7375</v>
      </c>
      <c r="AP16" s="44">
        <v>7200</v>
      </c>
      <c r="AQ16" s="44">
        <v>6672</v>
      </c>
      <c r="AR16" s="44">
        <v>6761</v>
      </c>
      <c r="AS16" s="44">
        <v>6000</v>
      </c>
      <c r="AT16" s="44">
        <v>5000</v>
      </c>
      <c r="AU16" s="44">
        <v>6000</v>
      </c>
      <c r="AV16" s="44">
        <v>4359</v>
      </c>
      <c r="AW16" s="44">
        <v>2600</v>
      </c>
      <c r="AX16" s="44">
        <v>3200</v>
      </c>
      <c r="AY16" s="44">
        <v>2375</v>
      </c>
      <c r="AZ16" s="44">
        <v>2552</v>
      </c>
      <c r="BA16" s="44">
        <v>1653</v>
      </c>
      <c r="BB16" s="44">
        <v>2600</v>
      </c>
      <c r="BC16" s="44">
        <v>1600</v>
      </c>
      <c r="BD16" s="44">
        <v>3400</v>
      </c>
      <c r="BE16" s="44">
        <v>2200</v>
      </c>
      <c r="BF16" s="44">
        <v>1200</v>
      </c>
      <c r="BG16" s="44">
        <v>1421</v>
      </c>
      <c r="BH16" s="44">
        <v>664</v>
      </c>
      <c r="BI16" s="44">
        <v>200</v>
      </c>
      <c r="BJ16" s="44">
        <v>1200</v>
      </c>
      <c r="BK16" s="44">
        <v>129</v>
      </c>
      <c r="BL16" s="44">
        <v>314</v>
      </c>
    </row>
    <row r="17" spans="1:186" x14ac:dyDescent="0.25">
      <c r="A17" s="35">
        <v>1</v>
      </c>
      <c r="B17" s="36">
        <v>1296</v>
      </c>
      <c r="C17" s="37" t="s">
        <v>80</v>
      </c>
      <c r="D17" s="38">
        <v>42377</v>
      </c>
      <c r="E17" s="39">
        <v>20</v>
      </c>
      <c r="F17" s="40">
        <v>0.61199999999999999</v>
      </c>
      <c r="G17" s="41">
        <f t="shared" si="3"/>
        <v>57908</v>
      </c>
      <c r="H17" s="41">
        <v>545918</v>
      </c>
      <c r="I17" s="42">
        <f t="shared" si="2"/>
        <v>0.98664379084967324</v>
      </c>
      <c r="J17" s="43">
        <v>4.6570942980706319E-2</v>
      </c>
      <c r="K17" s="39">
        <f>IF(E17&lt;11.5," ",J17/$J$177*100)</f>
        <v>129.89297659539528</v>
      </c>
      <c r="L17" s="44">
        <v>1378</v>
      </c>
      <c r="M17" s="44">
        <v>6557</v>
      </c>
      <c r="N17" s="44">
        <v>6400</v>
      </c>
      <c r="O17" s="44">
        <v>5200</v>
      </c>
      <c r="P17" s="44">
        <v>5200</v>
      </c>
      <c r="Q17" s="44">
        <v>6470</v>
      </c>
      <c r="R17" s="44">
        <v>2800</v>
      </c>
      <c r="S17" s="44">
        <v>2600</v>
      </c>
      <c r="T17" s="44">
        <v>2400</v>
      </c>
      <c r="U17" s="44">
        <v>2000</v>
      </c>
      <c r="V17" s="44">
        <v>1600</v>
      </c>
      <c r="W17" s="44">
        <v>400</v>
      </c>
      <c r="X17" s="44">
        <v>800</v>
      </c>
      <c r="Y17" s="44">
        <v>2200</v>
      </c>
      <c r="Z17" s="44">
        <v>1600</v>
      </c>
      <c r="AA17" s="44">
        <v>1400</v>
      </c>
      <c r="AB17" s="44">
        <v>2000</v>
      </c>
      <c r="AC17" s="44">
        <v>301</v>
      </c>
      <c r="AD17" s="44">
        <v>1200</v>
      </c>
      <c r="AE17" s="44">
        <v>1000</v>
      </c>
      <c r="AF17" s="44">
        <v>1200</v>
      </c>
      <c r="AG17" s="44">
        <v>600</v>
      </c>
      <c r="AH17" s="44">
        <v>387</v>
      </c>
      <c r="AI17" s="44">
        <v>400</v>
      </c>
      <c r="AJ17" s="44">
        <v>-102</v>
      </c>
      <c r="AK17" s="44">
        <v>200</v>
      </c>
      <c r="AL17" s="44"/>
      <c r="AM17" s="44">
        <v>400</v>
      </c>
      <c r="AN17" s="44">
        <v>200</v>
      </c>
      <c r="AO17" s="44">
        <v>200</v>
      </c>
      <c r="AP17" s="44">
        <v>362</v>
      </c>
      <c r="AQ17" s="44">
        <v>-45</v>
      </c>
      <c r="AR17" s="44">
        <v>200</v>
      </c>
      <c r="AS17" s="44"/>
      <c r="AT17" s="44">
        <v>200</v>
      </c>
      <c r="AU17" s="44">
        <v>200</v>
      </c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</row>
    <row r="18" spans="1:186" x14ac:dyDescent="0.25">
      <c r="A18" s="35">
        <v>1</v>
      </c>
      <c r="B18" s="36">
        <v>1270</v>
      </c>
      <c r="C18" s="37" t="s">
        <v>81</v>
      </c>
      <c r="D18" s="38">
        <v>42251</v>
      </c>
      <c r="E18" s="39">
        <v>19</v>
      </c>
      <c r="F18" s="40">
        <v>0.59240000000000004</v>
      </c>
      <c r="G18" s="41">
        <f t="shared" si="3"/>
        <v>4</v>
      </c>
      <c r="H18" s="41">
        <v>587794</v>
      </c>
      <c r="I18" s="42">
        <f t="shared" si="2"/>
        <v>0.99223160027008783</v>
      </c>
      <c r="J18" s="45" t="s">
        <v>75</v>
      </c>
      <c r="K18" s="39" t="s">
        <v>75</v>
      </c>
      <c r="L18" s="44"/>
      <c r="M18" s="44"/>
      <c r="N18" s="44">
        <v>-135</v>
      </c>
      <c r="O18" s="44">
        <v>200</v>
      </c>
      <c r="P18" s="44"/>
      <c r="Q18" s="44"/>
      <c r="R18" s="44"/>
      <c r="S18" s="44"/>
      <c r="T18" s="44"/>
      <c r="U18" s="44"/>
      <c r="V18" s="44"/>
      <c r="W18" s="44"/>
      <c r="X18" s="44">
        <v>-19</v>
      </c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>
        <v>-42</v>
      </c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</row>
    <row r="19" spans="1:186" x14ac:dyDescent="0.25">
      <c r="A19" s="35">
        <v>1</v>
      </c>
      <c r="B19" s="36">
        <v>1370</v>
      </c>
      <c r="C19" s="46" t="s">
        <v>82</v>
      </c>
      <c r="D19" s="38">
        <v>42769</v>
      </c>
      <c r="E19" s="39">
        <f>(+$K$4-D19+1)/7</f>
        <v>21.142857142857142</v>
      </c>
      <c r="F19" s="40">
        <v>0.61199999999999999</v>
      </c>
      <c r="G19" s="41">
        <f t="shared" si="3"/>
        <v>423471</v>
      </c>
      <c r="H19" s="41">
        <v>0</v>
      </c>
      <c r="I19" s="42">
        <f t="shared" si="2"/>
        <v>0.69194607843137257</v>
      </c>
      <c r="J19" s="43">
        <f>IF(E19&gt;12,SUM(AQ19:BC19)/$D$174/12," ")</f>
        <v>3.2606562086079503E-2</v>
      </c>
      <c r="K19" s="39">
        <f>IF(E19&lt;11.5," ",J19/$J$177*100)</f>
        <v>90.944334274229305</v>
      </c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>
        <v>2400</v>
      </c>
      <c r="AR19" s="44">
        <v>7800</v>
      </c>
      <c r="AS19" s="44">
        <v>17800</v>
      </c>
      <c r="AT19" s="44">
        <v>17600</v>
      </c>
      <c r="AU19" s="44">
        <v>22800</v>
      </c>
      <c r="AV19" s="44">
        <v>22000</v>
      </c>
      <c r="AW19" s="44">
        <v>19474</v>
      </c>
      <c r="AX19" s="44">
        <v>19200</v>
      </c>
      <c r="AY19" s="44">
        <v>22905</v>
      </c>
      <c r="AZ19" s="44">
        <v>24400</v>
      </c>
      <c r="BA19" s="44">
        <v>21000</v>
      </c>
      <c r="BB19" s="44">
        <v>23504</v>
      </c>
      <c r="BC19" s="44">
        <v>24304</v>
      </c>
      <c r="BD19" s="44">
        <v>29000</v>
      </c>
      <c r="BE19" s="44">
        <v>20600</v>
      </c>
      <c r="BF19" s="44">
        <v>22600</v>
      </c>
      <c r="BG19" s="44">
        <v>17600</v>
      </c>
      <c r="BH19" s="44">
        <v>17400</v>
      </c>
      <c r="BI19" s="44">
        <v>17400</v>
      </c>
      <c r="BJ19" s="44">
        <v>15600</v>
      </c>
      <c r="BK19" s="44">
        <v>20000</v>
      </c>
      <c r="BL19" s="44">
        <v>18084</v>
      </c>
    </row>
    <row r="20" spans="1:186" x14ac:dyDescent="0.25">
      <c r="A20" s="35">
        <v>1</v>
      </c>
      <c r="B20" s="36">
        <v>1371</v>
      </c>
      <c r="C20" s="46" t="s">
        <v>83</v>
      </c>
      <c r="D20" s="38">
        <v>42860</v>
      </c>
      <c r="E20" s="39">
        <f>(+$K$4-D20+1)/7</f>
        <v>8.1428571428571423</v>
      </c>
      <c r="F20" s="40">
        <v>0.61199999999999999</v>
      </c>
      <c r="G20" s="41">
        <f t="shared" si="3"/>
        <v>163421</v>
      </c>
      <c r="H20" s="41">
        <v>0</v>
      </c>
      <c r="I20" s="42">
        <f t="shared" si="2"/>
        <v>0.26702777777777775</v>
      </c>
      <c r="J20" s="43" t="str">
        <f>IF(E20&gt;12,SUM(BD20:BL20)/$D$174/12," ")</f>
        <v xml:space="preserve"> </v>
      </c>
      <c r="K20" s="39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>
        <v>3000</v>
      </c>
      <c r="BE20" s="44">
        <v>12800</v>
      </c>
      <c r="BF20" s="44">
        <v>20000</v>
      </c>
      <c r="BG20" s="44">
        <v>21800</v>
      </c>
      <c r="BH20" s="44">
        <v>28200</v>
      </c>
      <c r="BI20" s="44">
        <v>22400</v>
      </c>
      <c r="BJ20" s="44">
        <v>21200</v>
      </c>
      <c r="BK20" s="44">
        <v>19600</v>
      </c>
      <c r="BL20" s="44">
        <v>14421</v>
      </c>
    </row>
    <row r="21" spans="1:186" x14ac:dyDescent="0.25">
      <c r="A21" s="35">
        <v>1</v>
      </c>
      <c r="B21" s="36">
        <v>1315</v>
      </c>
      <c r="C21" s="37" t="s">
        <v>84</v>
      </c>
      <c r="D21" s="38">
        <v>42524</v>
      </c>
      <c r="E21" s="39">
        <v>27</v>
      </c>
      <c r="F21" s="40">
        <v>0.61199999999999999</v>
      </c>
      <c r="G21" s="41">
        <f t="shared" si="3"/>
        <v>526472</v>
      </c>
      <c r="H21" s="41">
        <v>73483</v>
      </c>
      <c r="I21" s="42">
        <f t="shared" si="2"/>
        <v>0.98031862745098042</v>
      </c>
      <c r="J21" s="43">
        <f>IF(E21&gt;12,(+H21+SUM(L21:T21))/$D$174/12," ")</f>
        <v>3.2890222300240975E-2</v>
      </c>
      <c r="K21" s="39">
        <f>IF(E21&lt;11.5," ",J21/$J$177*100)</f>
        <v>91.735502912888506</v>
      </c>
      <c r="L21" s="44">
        <v>5200</v>
      </c>
      <c r="M21" s="44">
        <v>22214</v>
      </c>
      <c r="N21" s="44">
        <v>24298</v>
      </c>
      <c r="O21" s="44">
        <v>19400</v>
      </c>
      <c r="P21" s="44">
        <v>19839</v>
      </c>
      <c r="Q21" s="44">
        <v>25886</v>
      </c>
      <c r="R21" s="44">
        <v>17400</v>
      </c>
      <c r="S21" s="44">
        <v>16800</v>
      </c>
      <c r="T21" s="44">
        <v>22800</v>
      </c>
      <c r="U21" s="44">
        <v>17732</v>
      </c>
      <c r="V21" s="44">
        <v>21200</v>
      </c>
      <c r="W21" s="44">
        <v>19800</v>
      </c>
      <c r="X21" s="44">
        <v>17800</v>
      </c>
      <c r="Y21" s="44">
        <v>18970</v>
      </c>
      <c r="Z21" s="44">
        <v>17492</v>
      </c>
      <c r="AA21" s="44">
        <v>18000</v>
      </c>
      <c r="AB21" s="44">
        <v>16901</v>
      </c>
      <c r="AC21" s="44">
        <v>15484</v>
      </c>
      <c r="AD21" s="44">
        <v>16570</v>
      </c>
      <c r="AE21" s="44">
        <v>15000</v>
      </c>
      <c r="AF21" s="44">
        <v>14200</v>
      </c>
      <c r="AG21" s="44">
        <v>12600</v>
      </c>
      <c r="AH21" s="44">
        <v>16600</v>
      </c>
      <c r="AI21" s="44">
        <v>12200</v>
      </c>
      <c r="AJ21" s="44">
        <v>8992</v>
      </c>
      <c r="AK21" s="44">
        <v>9217</v>
      </c>
      <c r="AL21" s="44">
        <v>11521</v>
      </c>
      <c r="AM21" s="44">
        <v>10800</v>
      </c>
      <c r="AN21" s="44">
        <v>6379</v>
      </c>
      <c r="AO21" s="44">
        <v>7800</v>
      </c>
      <c r="AP21" s="44">
        <v>5200</v>
      </c>
      <c r="AQ21" s="44">
        <v>4935</v>
      </c>
      <c r="AR21" s="44">
        <v>6000</v>
      </c>
      <c r="AS21" s="44">
        <v>3094</v>
      </c>
      <c r="AT21" s="44">
        <v>4600</v>
      </c>
      <c r="AU21" s="44">
        <v>2800</v>
      </c>
      <c r="AV21" s="44">
        <v>2400</v>
      </c>
      <c r="AW21" s="44">
        <v>3687</v>
      </c>
      <c r="AX21" s="44">
        <v>1000</v>
      </c>
      <c r="AY21" s="44">
        <v>2600</v>
      </c>
      <c r="AZ21" s="44">
        <v>1200</v>
      </c>
      <c r="BA21" s="44">
        <v>1200</v>
      </c>
      <c r="BB21" s="44">
        <v>1000</v>
      </c>
      <c r="BC21" s="44">
        <v>1669</v>
      </c>
      <c r="BD21" s="44">
        <v>800</v>
      </c>
      <c r="BE21" s="44">
        <v>800</v>
      </c>
      <c r="BF21" s="44">
        <v>1600</v>
      </c>
      <c r="BG21" s="44">
        <v>455</v>
      </c>
      <c r="BH21" s="44">
        <v>737</v>
      </c>
      <c r="BI21" s="44">
        <v>200</v>
      </c>
      <c r="BJ21" s="44">
        <v>200</v>
      </c>
      <c r="BK21" s="44">
        <v>800</v>
      </c>
      <c r="BL21" s="44">
        <v>400</v>
      </c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</row>
    <row r="22" spans="1:186" x14ac:dyDescent="0.25">
      <c r="A22" s="35">
        <v>1</v>
      </c>
      <c r="B22" s="36">
        <v>1342</v>
      </c>
      <c r="C22" s="37" t="s">
        <v>85</v>
      </c>
      <c r="D22" s="38">
        <v>42664</v>
      </c>
      <c r="E22" s="39">
        <v>18</v>
      </c>
      <c r="F22" s="40">
        <v>0.61199999999999999</v>
      </c>
      <c r="G22" s="41">
        <f t="shared" si="3"/>
        <v>597089</v>
      </c>
      <c r="H22" s="41">
        <v>0</v>
      </c>
      <c r="I22" s="42">
        <f t="shared" si="2"/>
        <v>0.97563562091503264</v>
      </c>
      <c r="J22" s="43">
        <f>IF(E22&gt;12,SUM(AB22:AN22)/$D$174/12," ")</f>
        <v>4.6711376729489495E-2</v>
      </c>
      <c r="K22" s="39">
        <f>IF(E22&lt;11.5," ",J22/$J$177*100)</f>
        <v>130.28466627304374</v>
      </c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>
        <v>2000</v>
      </c>
      <c r="AC22" s="44">
        <v>7600</v>
      </c>
      <c r="AD22" s="44">
        <v>13800</v>
      </c>
      <c r="AE22" s="44">
        <v>21400</v>
      </c>
      <c r="AF22" s="44">
        <v>19600</v>
      </c>
      <c r="AG22" s="44">
        <v>23600</v>
      </c>
      <c r="AH22" s="44">
        <v>30000</v>
      </c>
      <c r="AI22" s="44">
        <v>26600</v>
      </c>
      <c r="AJ22" s="44">
        <v>32200</v>
      </c>
      <c r="AK22" s="44">
        <v>53000</v>
      </c>
      <c r="AL22" s="44">
        <v>50739</v>
      </c>
      <c r="AM22" s="44">
        <v>40710</v>
      </c>
      <c r="AN22" s="44">
        <v>30000</v>
      </c>
      <c r="AO22" s="44">
        <v>36448</v>
      </c>
      <c r="AP22" s="44">
        <v>26000</v>
      </c>
      <c r="AQ22" s="44">
        <v>30306</v>
      </c>
      <c r="AR22" s="44">
        <v>27069</v>
      </c>
      <c r="AS22" s="44">
        <v>17165</v>
      </c>
      <c r="AT22" s="44">
        <v>16600</v>
      </c>
      <c r="AU22" s="44">
        <v>14000</v>
      </c>
      <c r="AV22" s="44">
        <v>16626</v>
      </c>
      <c r="AW22" s="44">
        <v>7384</v>
      </c>
      <c r="AX22" s="44">
        <v>12600</v>
      </c>
      <c r="AY22" s="44">
        <v>9990</v>
      </c>
      <c r="AZ22" s="44">
        <v>4718</v>
      </c>
      <c r="BA22" s="44">
        <v>3600</v>
      </c>
      <c r="BB22" s="44">
        <v>6066</v>
      </c>
      <c r="BC22" s="44">
        <v>2434</v>
      </c>
      <c r="BD22" s="44">
        <v>3368</v>
      </c>
      <c r="BE22" s="44">
        <v>2000</v>
      </c>
      <c r="BF22" s="44">
        <v>2145</v>
      </c>
      <c r="BG22" s="44">
        <v>1838</v>
      </c>
      <c r="BH22" s="44">
        <v>1161</v>
      </c>
      <c r="BI22" s="44">
        <v>2023</v>
      </c>
      <c r="BJ22" s="44">
        <v>695</v>
      </c>
      <c r="BK22" s="44">
        <v>1235</v>
      </c>
      <c r="BL22" s="44">
        <v>369</v>
      </c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</row>
    <row r="23" spans="1:186" x14ac:dyDescent="0.25">
      <c r="A23" s="35">
        <v>1</v>
      </c>
      <c r="B23" s="36">
        <v>1383</v>
      </c>
      <c r="C23" s="46" t="s">
        <v>86</v>
      </c>
      <c r="D23" s="38">
        <v>42888</v>
      </c>
      <c r="E23" s="39">
        <f>(+$K$4-D23+1)/7</f>
        <v>4.1428571428571432</v>
      </c>
      <c r="F23" s="40">
        <v>0.61199999999999999</v>
      </c>
      <c r="G23" s="41">
        <f t="shared" si="3"/>
        <v>67306</v>
      </c>
      <c r="H23" s="41">
        <v>0</v>
      </c>
      <c r="I23" s="42">
        <f t="shared" si="2"/>
        <v>0.10997712418300654</v>
      </c>
      <c r="J23" s="43"/>
      <c r="K23" s="39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>
        <v>3600</v>
      </c>
      <c r="BI23" s="44">
        <v>10000</v>
      </c>
      <c r="BJ23" s="44">
        <v>17000</v>
      </c>
      <c r="BK23" s="44">
        <v>18600</v>
      </c>
      <c r="BL23" s="44">
        <v>18106</v>
      </c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</row>
    <row r="24" spans="1:186" x14ac:dyDescent="0.25">
      <c r="A24" s="35">
        <v>1</v>
      </c>
      <c r="B24" s="36">
        <v>1369</v>
      </c>
      <c r="C24" s="46" t="s">
        <v>87</v>
      </c>
      <c r="D24" s="38">
        <v>42741</v>
      </c>
      <c r="E24" s="39">
        <f>(+$K$4-D24+1)/7</f>
        <v>25.142857142857142</v>
      </c>
      <c r="F24" s="40">
        <v>0.60519999999999996</v>
      </c>
      <c r="G24" s="41">
        <f t="shared" si="3"/>
        <v>396376</v>
      </c>
      <c r="H24" s="41">
        <v>0</v>
      </c>
      <c r="I24" s="42">
        <f t="shared" si="2"/>
        <v>0.65495042961004624</v>
      </c>
      <c r="J24" s="43">
        <f>IF(E24&gt;12,SUM(AM24:AY24)/$D$174/12," ")</f>
        <v>2.3975870928618165E-2</v>
      </c>
      <c r="K24" s="39">
        <f>IF(E24&lt;11.5," ",J24/$J$177*100)</f>
        <v>66.872110420341428</v>
      </c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>
        <v>2400</v>
      </c>
      <c r="AN24" s="44">
        <v>7600</v>
      </c>
      <c r="AO24" s="44">
        <v>13800</v>
      </c>
      <c r="AP24" s="44">
        <v>15400</v>
      </c>
      <c r="AQ24" s="44">
        <v>18886</v>
      </c>
      <c r="AR24" s="44">
        <v>15000</v>
      </c>
      <c r="AS24" s="44">
        <v>13000</v>
      </c>
      <c r="AT24" s="44">
        <v>13400</v>
      </c>
      <c r="AU24" s="44">
        <v>15600</v>
      </c>
      <c r="AV24" s="44">
        <v>18600</v>
      </c>
      <c r="AW24" s="44">
        <v>10800</v>
      </c>
      <c r="AX24" s="44">
        <v>19200</v>
      </c>
      <c r="AY24" s="44">
        <v>16602</v>
      </c>
      <c r="AZ24" s="44">
        <v>19200</v>
      </c>
      <c r="BA24" s="44">
        <v>17200</v>
      </c>
      <c r="BB24" s="44">
        <v>20343</v>
      </c>
      <c r="BC24" s="44">
        <v>19307</v>
      </c>
      <c r="BD24" s="44">
        <v>18400</v>
      </c>
      <c r="BE24" s="44">
        <v>15000</v>
      </c>
      <c r="BF24" s="44">
        <v>18200</v>
      </c>
      <c r="BG24" s="44">
        <v>16000</v>
      </c>
      <c r="BH24" s="44">
        <v>16600</v>
      </c>
      <c r="BI24" s="44">
        <v>11974</v>
      </c>
      <c r="BJ24" s="44">
        <v>16176</v>
      </c>
      <c r="BK24" s="44">
        <v>12200</v>
      </c>
      <c r="BL24" s="44">
        <v>15488</v>
      </c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</row>
    <row r="25" spans="1:186" x14ac:dyDescent="0.25">
      <c r="A25" s="35">
        <v>1</v>
      </c>
      <c r="B25" s="36">
        <v>1268</v>
      </c>
      <c r="C25" s="37" t="s">
        <v>88</v>
      </c>
      <c r="D25" s="38">
        <v>42188</v>
      </c>
      <c r="E25" s="39">
        <v>25</v>
      </c>
      <c r="F25" s="40">
        <v>0.61199999999999999</v>
      </c>
      <c r="G25" s="41">
        <f t="shared" si="3"/>
        <v>338</v>
      </c>
      <c r="H25" s="41">
        <v>607366</v>
      </c>
      <c r="I25" s="42">
        <f t="shared" si="2"/>
        <v>0.99298039215686273</v>
      </c>
      <c r="J25" s="45" t="s">
        <v>75</v>
      </c>
      <c r="K25" s="39" t="s">
        <v>75</v>
      </c>
      <c r="L25" s="44"/>
      <c r="M25" s="44">
        <v>-63</v>
      </c>
      <c r="N25" s="44"/>
      <c r="O25" s="44"/>
      <c r="P25" s="44"/>
      <c r="Q25" s="44">
        <v>146</v>
      </c>
      <c r="R25" s="44">
        <v>200</v>
      </c>
      <c r="S25" s="44"/>
      <c r="T25" s="44">
        <v>200</v>
      </c>
      <c r="U25" s="44"/>
      <c r="V25" s="44"/>
      <c r="W25" s="44"/>
      <c r="X25" s="44"/>
      <c r="Y25" s="44"/>
      <c r="Z25" s="44"/>
      <c r="AA25" s="44"/>
      <c r="AB25" s="44"/>
      <c r="AC25" s="44">
        <v>-102</v>
      </c>
      <c r="AD25" s="44"/>
      <c r="AE25" s="44">
        <v>-43</v>
      </c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</row>
    <row r="26" spans="1:186" x14ac:dyDescent="0.25">
      <c r="A26" s="35">
        <v>1</v>
      </c>
      <c r="B26" s="36">
        <v>1368</v>
      </c>
      <c r="C26" s="37" t="s">
        <v>89</v>
      </c>
      <c r="D26" s="38">
        <v>42706</v>
      </c>
      <c r="E26" s="39">
        <v>17</v>
      </c>
      <c r="F26" s="40">
        <v>0.61199999999999999</v>
      </c>
      <c r="G26" s="41">
        <f t="shared" si="3"/>
        <v>589917</v>
      </c>
      <c r="H26" s="41">
        <v>0</v>
      </c>
      <c r="I26" s="42">
        <f t="shared" si="2"/>
        <v>0.96391666666666664</v>
      </c>
      <c r="J26" s="43">
        <f>IF(E26&gt;12,SUM(AH26:AT26)/$D$174/12," ")</f>
        <v>5.0895132161988203E-2</v>
      </c>
      <c r="K26" s="39">
        <f>IF(E26&lt;11.5," ",J26/$J$177*100)</f>
        <v>141.95375458631995</v>
      </c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>
        <v>1800</v>
      </c>
      <c r="AI26" s="44">
        <v>12600</v>
      </c>
      <c r="AJ26" s="44">
        <v>24600</v>
      </c>
      <c r="AK26" s="44">
        <v>44600</v>
      </c>
      <c r="AL26" s="44">
        <v>42588</v>
      </c>
      <c r="AM26" s="44">
        <v>43100</v>
      </c>
      <c r="AN26" s="44">
        <v>35400</v>
      </c>
      <c r="AO26" s="44">
        <v>37800</v>
      </c>
      <c r="AP26" s="44">
        <v>27800</v>
      </c>
      <c r="AQ26" s="44">
        <v>33813</v>
      </c>
      <c r="AR26" s="44">
        <v>24787</v>
      </c>
      <c r="AS26" s="44">
        <v>25421</v>
      </c>
      <c r="AT26" s="44">
        <v>28400</v>
      </c>
      <c r="AU26" s="44">
        <v>26000</v>
      </c>
      <c r="AV26" s="44">
        <v>25800</v>
      </c>
      <c r="AW26" s="44">
        <v>18562</v>
      </c>
      <c r="AX26" s="44">
        <v>20200</v>
      </c>
      <c r="AY26" s="44">
        <v>18331</v>
      </c>
      <c r="AZ26" s="44">
        <v>15600</v>
      </c>
      <c r="BA26" s="44">
        <v>12800</v>
      </c>
      <c r="BB26" s="44">
        <v>10908</v>
      </c>
      <c r="BC26" s="44">
        <v>8307</v>
      </c>
      <c r="BD26" s="44">
        <v>10000</v>
      </c>
      <c r="BE26" s="44">
        <v>7200</v>
      </c>
      <c r="BF26" s="44">
        <v>9464</v>
      </c>
      <c r="BG26" s="44">
        <v>6897</v>
      </c>
      <c r="BH26" s="44">
        <v>5045</v>
      </c>
      <c r="BI26" s="44">
        <v>4916</v>
      </c>
      <c r="BJ26" s="44">
        <v>2625</v>
      </c>
      <c r="BK26" s="44">
        <v>2138</v>
      </c>
      <c r="BL26" s="44">
        <v>2415</v>
      </c>
    </row>
    <row r="27" spans="1:186" x14ac:dyDescent="0.25">
      <c r="A27" s="35">
        <v>1</v>
      </c>
      <c r="B27" s="36">
        <v>1287</v>
      </c>
      <c r="C27" s="37" t="s">
        <v>90</v>
      </c>
      <c r="D27" s="38">
        <v>42342</v>
      </c>
      <c r="E27" s="39">
        <v>11</v>
      </c>
      <c r="F27" s="40">
        <v>0.61199999999999999</v>
      </c>
      <c r="G27" s="41">
        <f t="shared" si="3"/>
        <v>512</v>
      </c>
      <c r="H27" s="41">
        <v>599833</v>
      </c>
      <c r="I27" s="42">
        <f t="shared" si="2"/>
        <v>0.98095588235294118</v>
      </c>
      <c r="J27" s="45" t="s">
        <v>75</v>
      </c>
      <c r="K27" s="39" t="s">
        <v>75</v>
      </c>
      <c r="L27" s="44">
        <v>200</v>
      </c>
      <c r="M27" s="44">
        <v>312</v>
      </c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</row>
    <row r="28" spans="1:186" x14ac:dyDescent="0.25">
      <c r="A28" s="47" t="s">
        <v>91</v>
      </c>
      <c r="B28" s="48"/>
      <c r="C28" s="48"/>
      <c r="D28" s="48"/>
      <c r="E28" s="48"/>
      <c r="F28" s="48"/>
      <c r="G28" s="48"/>
      <c r="H28" s="48"/>
      <c r="I28" s="48"/>
      <c r="J28" s="48"/>
      <c r="K28" s="49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</row>
    <row r="29" spans="1:186" x14ac:dyDescent="0.25">
      <c r="A29" s="35">
        <v>2</v>
      </c>
      <c r="B29" s="50">
        <v>1271</v>
      </c>
      <c r="C29" s="51" t="s">
        <v>92</v>
      </c>
      <c r="D29" s="38">
        <v>42160</v>
      </c>
      <c r="E29" s="39">
        <v>35</v>
      </c>
      <c r="F29" s="40">
        <v>0.51</v>
      </c>
      <c r="G29" s="41">
        <f t="shared" ref="G29:G49" si="7">SUM(L29:BL29)</f>
        <v>2714</v>
      </c>
      <c r="H29" s="41">
        <v>1013966</v>
      </c>
      <c r="I29" s="42">
        <f t="shared" ref="I29:I51" si="8">((G29+H29)/((F29*(A29*1000000))))</f>
        <v>0.99674509803921574</v>
      </c>
      <c r="J29" s="43">
        <v>4.9147822478974833E-2</v>
      </c>
      <c r="K29" s="39">
        <f t="shared" ref="K29:K35" si="9">IF(E29&lt;12," ",J29/$J$178*100)</f>
        <v>82.882146642439906</v>
      </c>
      <c r="L29" s="44"/>
      <c r="M29" s="44">
        <v>200</v>
      </c>
      <c r="N29" s="44">
        <v>400</v>
      </c>
      <c r="O29" s="44">
        <v>600</v>
      </c>
      <c r="P29" s="44"/>
      <c r="Q29" s="44">
        <v>400</v>
      </c>
      <c r="R29" s="44">
        <v>200</v>
      </c>
      <c r="S29" s="44">
        <v>400</v>
      </c>
      <c r="T29" s="44">
        <v>400</v>
      </c>
      <c r="U29" s="44"/>
      <c r="V29" s="44"/>
      <c r="W29" s="44"/>
      <c r="X29" s="44"/>
      <c r="Y29" s="44">
        <v>258</v>
      </c>
      <c r="Z29" s="44">
        <v>-52</v>
      </c>
      <c r="AA29" s="44"/>
      <c r="AB29" s="44">
        <v>-92</v>
      </c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</row>
    <row r="30" spans="1:186" x14ac:dyDescent="0.25">
      <c r="A30" s="35">
        <v>2</v>
      </c>
      <c r="B30" s="50">
        <v>1329</v>
      </c>
      <c r="C30" s="51" t="s">
        <v>93</v>
      </c>
      <c r="D30" s="38">
        <v>42588</v>
      </c>
      <c r="E30" s="39">
        <v>26</v>
      </c>
      <c r="F30" s="40">
        <v>0.51</v>
      </c>
      <c r="G30" s="41">
        <f t="shared" ref="G30" si="10">SUM(L30:BL30)</f>
        <v>1015404</v>
      </c>
      <c r="H30" s="41">
        <v>0</v>
      </c>
      <c r="I30" s="42">
        <f t="shared" si="8"/>
        <v>0.99549411764705886</v>
      </c>
      <c r="J30" s="43">
        <f>IF(E30&gt;12,SUM(Q30:AC30)/$D$174/12," ")</f>
        <v>6.3555846352712123E-2</v>
      </c>
      <c r="K30" s="39">
        <f t="shared" si="9"/>
        <v>107.17962081928117</v>
      </c>
      <c r="L30" s="44"/>
      <c r="M30" s="44"/>
      <c r="N30" s="44"/>
      <c r="O30" s="44"/>
      <c r="P30" s="44"/>
      <c r="Q30" s="44">
        <v>3400</v>
      </c>
      <c r="R30" s="44">
        <v>29200</v>
      </c>
      <c r="S30" s="44">
        <v>42980</v>
      </c>
      <c r="T30" s="44">
        <v>41800</v>
      </c>
      <c r="U30" s="44">
        <v>47332</v>
      </c>
      <c r="V30" s="44">
        <v>43000</v>
      </c>
      <c r="W30" s="44">
        <v>39000</v>
      </c>
      <c r="X30" s="44">
        <v>36200</v>
      </c>
      <c r="Y30" s="44">
        <v>39800</v>
      </c>
      <c r="Z30" s="44">
        <v>41400</v>
      </c>
      <c r="AA30" s="44">
        <v>43400</v>
      </c>
      <c r="AB30" s="44">
        <v>36200</v>
      </c>
      <c r="AC30" s="44">
        <v>34200</v>
      </c>
      <c r="AD30" s="44">
        <v>30428</v>
      </c>
      <c r="AE30" s="44">
        <v>31600</v>
      </c>
      <c r="AF30" s="44">
        <v>30800</v>
      </c>
      <c r="AG30" s="44">
        <v>29200</v>
      </c>
      <c r="AH30" s="44">
        <v>27600</v>
      </c>
      <c r="AI30" s="44">
        <v>27800</v>
      </c>
      <c r="AJ30" s="44">
        <v>22800</v>
      </c>
      <c r="AK30" s="44">
        <v>26800</v>
      </c>
      <c r="AL30" s="44">
        <v>32200</v>
      </c>
      <c r="AM30" s="44">
        <v>31428</v>
      </c>
      <c r="AN30" s="44">
        <v>28200</v>
      </c>
      <c r="AO30" s="44">
        <v>35798</v>
      </c>
      <c r="AP30" s="44">
        <v>30600</v>
      </c>
      <c r="AQ30" s="44">
        <v>29410</v>
      </c>
      <c r="AR30" s="44">
        <v>22000</v>
      </c>
      <c r="AS30" s="44">
        <v>24000</v>
      </c>
      <c r="AT30" s="44">
        <v>12600</v>
      </c>
      <c r="AU30" s="44">
        <v>16200</v>
      </c>
      <c r="AV30" s="44">
        <v>11430</v>
      </c>
      <c r="AW30" s="44">
        <v>7600</v>
      </c>
      <c r="AX30" s="44">
        <v>5798</v>
      </c>
      <c r="AY30" s="44">
        <v>6000</v>
      </c>
      <c r="AZ30" s="44">
        <v>3400</v>
      </c>
      <c r="BA30" s="44">
        <v>2000</v>
      </c>
      <c r="BB30" s="44">
        <v>2400</v>
      </c>
      <c r="BC30" s="44">
        <v>2800</v>
      </c>
      <c r="BD30" s="44">
        <v>2800</v>
      </c>
      <c r="BE30" s="44">
        <v>800</v>
      </c>
      <c r="BF30" s="44">
        <v>600</v>
      </c>
      <c r="BG30" s="44">
        <v>800</v>
      </c>
      <c r="BH30" s="44">
        <v>800</v>
      </c>
      <c r="BI30" s="44">
        <v>200</v>
      </c>
      <c r="BJ30" s="44">
        <v>400</v>
      </c>
      <c r="BK30" s="44"/>
      <c r="BL30" s="44">
        <v>200</v>
      </c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</row>
    <row r="31" spans="1:186" x14ac:dyDescent="0.25">
      <c r="A31" s="35">
        <v>2</v>
      </c>
      <c r="B31" s="50">
        <v>1299</v>
      </c>
      <c r="C31" s="51" t="s">
        <v>94</v>
      </c>
      <c r="D31" s="38">
        <v>42279</v>
      </c>
      <c r="E31" s="39">
        <v>24</v>
      </c>
      <c r="F31" s="40">
        <v>0.5091</v>
      </c>
      <c r="G31" s="41">
        <f t="shared" si="7"/>
        <v>9962</v>
      </c>
      <c r="H31" s="41">
        <v>1003732</v>
      </c>
      <c r="I31" s="42">
        <f t="shared" si="8"/>
        <v>0.99557454331172657</v>
      </c>
      <c r="J31" s="43">
        <v>5.802573554835655E-2</v>
      </c>
      <c r="K31" s="39">
        <f t="shared" si="9"/>
        <v>97.853725357043359</v>
      </c>
      <c r="L31" s="44">
        <v>534</v>
      </c>
      <c r="M31" s="44">
        <v>1674</v>
      </c>
      <c r="N31" s="44">
        <v>1650</v>
      </c>
      <c r="O31" s="44">
        <v>2000</v>
      </c>
      <c r="P31" s="44">
        <v>800</v>
      </c>
      <c r="Q31" s="44">
        <v>800</v>
      </c>
      <c r="R31" s="44">
        <v>200</v>
      </c>
      <c r="S31" s="44">
        <v>400</v>
      </c>
      <c r="T31" s="44">
        <v>400</v>
      </c>
      <c r="U31" s="44">
        <v>200</v>
      </c>
      <c r="V31" s="44">
        <v>582</v>
      </c>
      <c r="W31" s="44"/>
      <c r="X31" s="44">
        <v>200</v>
      </c>
      <c r="Y31" s="44">
        <v>158</v>
      </c>
      <c r="Z31" s="44"/>
      <c r="AA31" s="44">
        <v>400</v>
      </c>
      <c r="AB31" s="44"/>
      <c r="AC31" s="44"/>
      <c r="AD31" s="44">
        <v>-72</v>
      </c>
      <c r="AE31" s="44">
        <v>200</v>
      </c>
      <c r="AF31" s="44"/>
      <c r="AG31" s="44"/>
      <c r="AH31" s="44"/>
      <c r="AI31" s="44"/>
      <c r="AJ31" s="44">
        <v>-164</v>
      </c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</row>
    <row r="32" spans="1:186" x14ac:dyDescent="0.25">
      <c r="A32" s="35">
        <v>2</v>
      </c>
      <c r="B32" s="50">
        <v>1330</v>
      </c>
      <c r="C32" s="52" t="s">
        <v>95</v>
      </c>
      <c r="D32" s="38">
        <v>42797</v>
      </c>
      <c r="E32" s="39">
        <f>(+$K$4-D32+1)/7</f>
        <v>17.142857142857142</v>
      </c>
      <c r="F32" s="40">
        <v>0.505</v>
      </c>
      <c r="G32" s="41">
        <f t="shared" ref="G32:G33" si="11">SUM(L32:BL32)</f>
        <v>543950</v>
      </c>
      <c r="H32" s="41">
        <v>0</v>
      </c>
      <c r="I32" s="42">
        <f t="shared" si="8"/>
        <v>0.5385643564356436</v>
      </c>
      <c r="J32" s="43">
        <f>IF(E32&gt;12,SUM(AU32:BG32)/$D$174/12," ")</f>
        <v>5.3986137486767845E-2</v>
      </c>
      <c r="K32" s="39">
        <f t="shared" si="9"/>
        <v>91.04140810615516</v>
      </c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>
        <v>1400</v>
      </c>
      <c r="AV32" s="44">
        <v>19800</v>
      </c>
      <c r="AW32" s="44">
        <v>28646</v>
      </c>
      <c r="AX32" s="44">
        <v>39000</v>
      </c>
      <c r="AY32" s="44">
        <v>37306</v>
      </c>
      <c r="AZ32" s="44">
        <v>42200</v>
      </c>
      <c r="BA32" s="44">
        <v>33200</v>
      </c>
      <c r="BB32" s="44">
        <v>35200</v>
      </c>
      <c r="BC32" s="44">
        <v>35400</v>
      </c>
      <c r="BD32" s="44">
        <v>36800</v>
      </c>
      <c r="BE32" s="44">
        <v>38600</v>
      </c>
      <c r="BF32" s="44">
        <v>27200</v>
      </c>
      <c r="BG32" s="44">
        <v>31200</v>
      </c>
      <c r="BH32" s="44">
        <v>28390</v>
      </c>
      <c r="BI32" s="44">
        <v>27600</v>
      </c>
      <c r="BJ32" s="44">
        <v>26400</v>
      </c>
      <c r="BK32" s="44">
        <v>33400</v>
      </c>
      <c r="BL32" s="44">
        <v>22208</v>
      </c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</row>
    <row r="33" spans="1:186" x14ac:dyDescent="0.25">
      <c r="A33" s="35">
        <v>2</v>
      </c>
      <c r="B33" s="50">
        <v>1353</v>
      </c>
      <c r="C33" s="52" t="s">
        <v>73</v>
      </c>
      <c r="D33" s="38">
        <v>42832</v>
      </c>
      <c r="E33" s="39">
        <f>(+$K$4-D33+1)/7</f>
        <v>12.142857142857142</v>
      </c>
      <c r="F33" s="40">
        <v>0.51</v>
      </c>
      <c r="G33" s="41">
        <f t="shared" si="11"/>
        <v>395536</v>
      </c>
      <c r="H33" s="41">
        <v>0</v>
      </c>
      <c r="I33" s="42">
        <f t="shared" si="8"/>
        <v>0.38778039215686272</v>
      </c>
      <c r="J33" s="43">
        <f>IF(E33&gt;12,SUM(AZ33:BL33)/$D$174/12," ")</f>
        <v>5.2600950055588354E-2</v>
      </c>
      <c r="K33" s="39">
        <f t="shared" si="9"/>
        <v>88.70544891188166</v>
      </c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>
        <v>3800</v>
      </c>
      <c r="BA33" s="44">
        <v>27600</v>
      </c>
      <c r="BB33" s="44">
        <v>39850</v>
      </c>
      <c r="BC33" s="44">
        <v>42560</v>
      </c>
      <c r="BD33" s="44">
        <v>42400</v>
      </c>
      <c r="BE33" s="44">
        <v>31000</v>
      </c>
      <c r="BF33" s="44">
        <v>32400</v>
      </c>
      <c r="BG33" s="44">
        <v>31000</v>
      </c>
      <c r="BH33" s="44">
        <v>30200</v>
      </c>
      <c r="BI33" s="44">
        <v>32600</v>
      </c>
      <c r="BJ33" s="44">
        <v>29800</v>
      </c>
      <c r="BK33" s="44">
        <v>28400</v>
      </c>
      <c r="BL33" s="44">
        <v>23926</v>
      </c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</row>
    <row r="34" spans="1:186" x14ac:dyDescent="0.25">
      <c r="A34" s="35">
        <v>2</v>
      </c>
      <c r="B34" s="50">
        <v>1310</v>
      </c>
      <c r="C34" s="51" t="s">
        <v>96</v>
      </c>
      <c r="D34" s="38">
        <v>42430</v>
      </c>
      <c r="E34" s="39">
        <v>31</v>
      </c>
      <c r="F34" s="40">
        <v>0.50739999999999996</v>
      </c>
      <c r="G34" s="41">
        <f t="shared" si="7"/>
        <v>430594</v>
      </c>
      <c r="H34" s="41">
        <v>567590</v>
      </c>
      <c r="I34" s="42">
        <f t="shared" si="8"/>
        <v>0.98362633031139157</v>
      </c>
      <c r="J34" s="43">
        <v>5.696131156610227E-2</v>
      </c>
      <c r="K34" s="39">
        <f t="shared" si="9"/>
        <v>96.058696805683425</v>
      </c>
      <c r="L34" s="44">
        <v>8178</v>
      </c>
      <c r="M34" s="44">
        <v>27102</v>
      </c>
      <c r="N34" s="44">
        <v>26400</v>
      </c>
      <c r="O34" s="44">
        <v>22400</v>
      </c>
      <c r="P34" s="44">
        <v>28000</v>
      </c>
      <c r="Q34" s="44">
        <v>27448</v>
      </c>
      <c r="R34" s="44">
        <v>22200</v>
      </c>
      <c r="S34" s="44">
        <v>21000</v>
      </c>
      <c r="T34" s="44">
        <v>21400</v>
      </c>
      <c r="U34" s="44">
        <v>20556</v>
      </c>
      <c r="V34" s="44">
        <v>20600</v>
      </c>
      <c r="W34" s="44">
        <v>19400</v>
      </c>
      <c r="X34" s="44">
        <v>16600</v>
      </c>
      <c r="Y34" s="44">
        <v>18746</v>
      </c>
      <c r="Z34" s="44">
        <v>16996</v>
      </c>
      <c r="AA34" s="44">
        <v>14800</v>
      </c>
      <c r="AB34" s="44">
        <v>12232</v>
      </c>
      <c r="AC34" s="44">
        <v>10270</v>
      </c>
      <c r="AD34" s="44">
        <v>11858</v>
      </c>
      <c r="AE34" s="44">
        <v>8200</v>
      </c>
      <c r="AF34" s="44">
        <v>8200</v>
      </c>
      <c r="AG34" s="44">
        <v>7800</v>
      </c>
      <c r="AH34" s="44">
        <v>5400</v>
      </c>
      <c r="AI34" s="44">
        <v>4934</v>
      </c>
      <c r="AJ34" s="44">
        <v>3368</v>
      </c>
      <c r="AK34" s="44">
        <v>2600</v>
      </c>
      <c r="AL34" s="44">
        <v>4400</v>
      </c>
      <c r="AM34" s="44">
        <v>4200</v>
      </c>
      <c r="AN34" s="44">
        <v>3244</v>
      </c>
      <c r="AO34" s="44">
        <v>1898</v>
      </c>
      <c r="AP34" s="44">
        <v>1442</v>
      </c>
      <c r="AQ34" s="44">
        <v>240</v>
      </c>
      <c r="AR34" s="44">
        <v>1974</v>
      </c>
      <c r="AS34" s="44">
        <v>2158</v>
      </c>
      <c r="AT34" s="44">
        <v>466</v>
      </c>
      <c r="AU34" s="44">
        <v>984</v>
      </c>
      <c r="AV34" s="44">
        <v>288</v>
      </c>
      <c r="AW34" s="44">
        <v>800</v>
      </c>
      <c r="AX34" s="44"/>
      <c r="AY34" s="44">
        <v>524</v>
      </c>
      <c r="AZ34" s="44">
        <v>400</v>
      </c>
      <c r="BA34" s="44"/>
      <c r="BB34" s="44">
        <v>400</v>
      </c>
      <c r="BC34" s="44"/>
      <c r="BD34" s="44">
        <v>200</v>
      </c>
      <c r="BE34" s="44">
        <v>178</v>
      </c>
      <c r="BF34" s="44"/>
      <c r="BG34" s="44"/>
      <c r="BH34" s="44">
        <v>200</v>
      </c>
      <c r="BI34" s="44">
        <v>-22</v>
      </c>
      <c r="BJ34" s="44"/>
      <c r="BK34" s="44">
        <v>-68</v>
      </c>
      <c r="BL34" s="44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</row>
    <row r="35" spans="1:186" x14ac:dyDescent="0.25">
      <c r="A35" s="35">
        <v>2</v>
      </c>
      <c r="B35" s="50">
        <v>1331</v>
      </c>
      <c r="C35" s="51" t="s">
        <v>97</v>
      </c>
      <c r="D35" s="38">
        <v>42552</v>
      </c>
      <c r="E35" s="39">
        <v>35</v>
      </c>
      <c r="F35" s="40">
        <v>0.51</v>
      </c>
      <c r="G35" s="41">
        <f t="shared" si="7"/>
        <v>1001526</v>
      </c>
      <c r="H35" s="41">
        <v>0</v>
      </c>
      <c r="I35" s="42">
        <f t="shared" si="8"/>
        <v>0.98188823529411762</v>
      </c>
      <c r="J35" s="43">
        <f>IF(E35&gt;12,SUM(L35:X35)/$D$174/12," ")</f>
        <v>5.1531738559171016E-2</v>
      </c>
      <c r="K35" s="39">
        <f t="shared" si="9"/>
        <v>86.902346768836466</v>
      </c>
      <c r="L35" s="44">
        <v>3200</v>
      </c>
      <c r="M35" s="44">
        <v>21800</v>
      </c>
      <c r="N35" s="44">
        <v>35400</v>
      </c>
      <c r="O35" s="44">
        <v>40400</v>
      </c>
      <c r="P35" s="44">
        <v>38508</v>
      </c>
      <c r="Q35" s="44">
        <v>44800</v>
      </c>
      <c r="R35" s="44">
        <v>34800</v>
      </c>
      <c r="S35" s="44">
        <v>30600</v>
      </c>
      <c r="T35" s="44">
        <v>27998</v>
      </c>
      <c r="U35" s="44">
        <v>29590</v>
      </c>
      <c r="V35" s="44">
        <v>28600</v>
      </c>
      <c r="W35" s="44">
        <v>26800</v>
      </c>
      <c r="X35" s="44">
        <v>25000</v>
      </c>
      <c r="Y35" s="44">
        <v>27270</v>
      </c>
      <c r="Z35" s="44">
        <v>29486</v>
      </c>
      <c r="AA35" s="44">
        <v>26400</v>
      </c>
      <c r="AB35" s="44">
        <v>27400</v>
      </c>
      <c r="AC35" s="44">
        <v>20462</v>
      </c>
      <c r="AD35" s="44">
        <v>23400</v>
      </c>
      <c r="AE35" s="44">
        <v>24400</v>
      </c>
      <c r="AF35" s="44">
        <v>18000</v>
      </c>
      <c r="AG35" s="44">
        <v>21200</v>
      </c>
      <c r="AH35" s="44">
        <v>18800</v>
      </c>
      <c r="AI35" s="44">
        <v>17200</v>
      </c>
      <c r="AJ35" s="44">
        <v>16674</v>
      </c>
      <c r="AK35" s="44">
        <v>17536</v>
      </c>
      <c r="AL35" s="44">
        <v>22352</v>
      </c>
      <c r="AM35" s="44">
        <v>22200</v>
      </c>
      <c r="AN35" s="44">
        <v>20200</v>
      </c>
      <c r="AO35" s="44">
        <v>20800</v>
      </c>
      <c r="AP35" s="44">
        <v>20000</v>
      </c>
      <c r="AQ35" s="44">
        <v>21328</v>
      </c>
      <c r="AR35" s="44">
        <v>19178</v>
      </c>
      <c r="AS35" s="44">
        <v>17300</v>
      </c>
      <c r="AT35" s="44">
        <v>22600</v>
      </c>
      <c r="AU35" s="44">
        <v>24200</v>
      </c>
      <c r="AV35" s="44">
        <v>15408</v>
      </c>
      <c r="AW35" s="44">
        <v>16176</v>
      </c>
      <c r="AX35" s="44">
        <v>16148</v>
      </c>
      <c r="AY35" s="44">
        <v>15324</v>
      </c>
      <c r="AZ35" s="44">
        <v>9600</v>
      </c>
      <c r="BA35" s="44">
        <v>8800</v>
      </c>
      <c r="BB35" s="44">
        <v>5800</v>
      </c>
      <c r="BC35" s="44">
        <v>4800</v>
      </c>
      <c r="BD35" s="44">
        <v>4600</v>
      </c>
      <c r="BE35" s="44">
        <v>5800</v>
      </c>
      <c r="BF35" s="44">
        <v>1692</v>
      </c>
      <c r="BG35" s="44">
        <v>2600</v>
      </c>
      <c r="BH35" s="44">
        <v>2460</v>
      </c>
      <c r="BI35" s="44">
        <v>2800</v>
      </c>
      <c r="BJ35" s="44">
        <v>1950</v>
      </c>
      <c r="BK35" s="44">
        <v>1086</v>
      </c>
      <c r="BL35" s="44">
        <v>600</v>
      </c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</row>
    <row r="36" spans="1:186" x14ac:dyDescent="0.25">
      <c r="A36" s="35">
        <v>2</v>
      </c>
      <c r="B36" s="50">
        <v>1253</v>
      </c>
      <c r="C36" s="37" t="s">
        <v>98</v>
      </c>
      <c r="D36" s="38">
        <v>42097</v>
      </c>
      <c r="E36" s="39">
        <v>31</v>
      </c>
      <c r="F36" s="40">
        <v>0.50790000000000002</v>
      </c>
      <c r="G36" s="41">
        <f t="shared" si="7"/>
        <v>-196</v>
      </c>
      <c r="H36" s="41">
        <v>998462</v>
      </c>
      <c r="I36" s="42">
        <f t="shared" si="8"/>
        <v>0.98273872809608187</v>
      </c>
      <c r="J36" s="45" t="s">
        <v>75</v>
      </c>
      <c r="K36" s="39" t="s">
        <v>75</v>
      </c>
      <c r="L36" s="44"/>
      <c r="M36" s="44"/>
      <c r="N36" s="44">
        <v>-114</v>
      </c>
      <c r="O36" s="44">
        <v>-26</v>
      </c>
      <c r="P36" s="44"/>
      <c r="Q36" s="44">
        <v>-24</v>
      </c>
      <c r="R36" s="44"/>
      <c r="S36" s="44"/>
      <c r="T36" s="44">
        <v>-32</v>
      </c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</row>
    <row r="37" spans="1:186" x14ac:dyDescent="0.25">
      <c r="A37" s="35">
        <v>2</v>
      </c>
      <c r="B37" s="50">
        <v>1272</v>
      </c>
      <c r="C37" s="37" t="s">
        <v>99</v>
      </c>
      <c r="D37" s="38">
        <v>42223</v>
      </c>
      <c r="E37" s="39">
        <v>24</v>
      </c>
      <c r="F37" s="40">
        <v>0.51</v>
      </c>
      <c r="G37" s="41">
        <f t="shared" si="7"/>
        <v>1030</v>
      </c>
      <c r="H37" s="41">
        <v>1015908</v>
      </c>
      <c r="I37" s="42">
        <f t="shared" si="8"/>
        <v>0.9969980392156863</v>
      </c>
      <c r="J37" s="43">
        <v>6.4567873652181779E-2</v>
      </c>
      <c r="K37" s="39">
        <f>IF(E37&lt;12," ",J37/$J$178*100)</f>
        <v>108.88628839497446</v>
      </c>
      <c r="L37" s="44"/>
      <c r="M37" s="44">
        <v>400</v>
      </c>
      <c r="N37" s="44"/>
      <c r="O37" s="44">
        <v>200</v>
      </c>
      <c r="P37" s="44"/>
      <c r="Q37" s="44">
        <v>116</v>
      </c>
      <c r="R37" s="44"/>
      <c r="S37" s="44">
        <v>400</v>
      </c>
      <c r="T37" s="44"/>
      <c r="U37" s="44"/>
      <c r="V37" s="44"/>
      <c r="W37" s="44">
        <v>-86</v>
      </c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</row>
    <row r="38" spans="1:186" x14ac:dyDescent="0.25">
      <c r="A38" s="35">
        <v>2</v>
      </c>
      <c r="B38" s="50">
        <v>1298</v>
      </c>
      <c r="C38" s="37" t="s">
        <v>100</v>
      </c>
      <c r="D38" s="38">
        <v>42377</v>
      </c>
      <c r="E38" s="39">
        <v>26</v>
      </c>
      <c r="F38" s="40">
        <v>0.51</v>
      </c>
      <c r="G38" s="41">
        <f t="shared" si="7"/>
        <v>157256</v>
      </c>
      <c r="H38" s="41">
        <v>848724</v>
      </c>
      <c r="I38" s="42">
        <f t="shared" si="8"/>
        <v>0.98625490196078436</v>
      </c>
      <c r="J38" s="43">
        <v>7.0333104596545543E-2</v>
      </c>
      <c r="K38" s="39">
        <f>IF(E38&lt;12," ",J38/$J$178*100)</f>
        <v>118.60868691553361</v>
      </c>
      <c r="L38" s="44">
        <v>7096</v>
      </c>
      <c r="M38" s="44">
        <v>15376</v>
      </c>
      <c r="N38" s="44">
        <v>16600</v>
      </c>
      <c r="O38" s="44">
        <v>13400</v>
      </c>
      <c r="P38" s="44">
        <v>13696</v>
      </c>
      <c r="Q38" s="44">
        <v>14844</v>
      </c>
      <c r="R38" s="44">
        <v>12714</v>
      </c>
      <c r="S38" s="44">
        <v>6330</v>
      </c>
      <c r="T38" s="44">
        <v>8844</v>
      </c>
      <c r="U38" s="44">
        <v>8320</v>
      </c>
      <c r="V38" s="44">
        <v>4746</v>
      </c>
      <c r="W38" s="44">
        <v>7166</v>
      </c>
      <c r="X38" s="44">
        <v>5074</v>
      </c>
      <c r="Y38" s="44">
        <v>3836</v>
      </c>
      <c r="Z38" s="44">
        <v>3482</v>
      </c>
      <c r="AA38" s="44">
        <v>2772</v>
      </c>
      <c r="AB38" s="44">
        <v>3000</v>
      </c>
      <c r="AC38" s="44">
        <v>2548</v>
      </c>
      <c r="AD38" s="44">
        <v>1662</v>
      </c>
      <c r="AE38" s="44">
        <v>1114</v>
      </c>
      <c r="AF38" s="44">
        <v>1200</v>
      </c>
      <c r="AG38" s="44">
        <v>600</v>
      </c>
      <c r="AH38" s="44">
        <v>482</v>
      </c>
      <c r="AI38" s="44">
        <v>600</v>
      </c>
      <c r="AJ38" s="44">
        <v>-12</v>
      </c>
      <c r="AK38" s="44">
        <v>778</v>
      </c>
      <c r="AL38" s="44">
        <v>574</v>
      </c>
      <c r="AM38" s="44"/>
      <c r="AN38" s="44">
        <v>-40</v>
      </c>
      <c r="AO38" s="44"/>
      <c r="AP38" s="44"/>
      <c r="AQ38" s="44">
        <v>140</v>
      </c>
      <c r="AR38" s="44"/>
      <c r="AS38" s="44">
        <v>-46</v>
      </c>
      <c r="AT38" s="44">
        <v>400</v>
      </c>
      <c r="AU38" s="44"/>
      <c r="AV38" s="44"/>
      <c r="AW38" s="44"/>
      <c r="AX38" s="44"/>
      <c r="AY38" s="44"/>
      <c r="AZ38" s="44">
        <v>-40</v>
      </c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</row>
    <row r="39" spans="1:186" x14ac:dyDescent="0.25">
      <c r="A39" s="35">
        <v>2</v>
      </c>
      <c r="B39" s="50">
        <v>1352</v>
      </c>
      <c r="C39" s="37" t="s">
        <v>101</v>
      </c>
      <c r="D39" s="38">
        <v>42650</v>
      </c>
      <c r="E39" s="39">
        <v>27</v>
      </c>
      <c r="F39" s="40">
        <v>0.51</v>
      </c>
      <c r="G39" s="41">
        <f t="shared" si="7"/>
        <v>1007110</v>
      </c>
      <c r="H39" s="41">
        <v>0</v>
      </c>
      <c r="I39" s="42">
        <f t="shared" si="8"/>
        <v>0.98736274509803923</v>
      </c>
      <c r="J39" s="43">
        <f>IF(E39&gt;12,SUM(Z39:AL39)/$D$174/12," ")</f>
        <v>5.5163068051854093E-2</v>
      </c>
      <c r="K39" s="39">
        <f>IF(E39&lt;12," ",J39/$J$178*100)</f>
        <v>93.026166062119103</v>
      </c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>
        <v>3000</v>
      </c>
      <c r="AA39" s="44">
        <v>35800</v>
      </c>
      <c r="AB39" s="44">
        <v>43674</v>
      </c>
      <c r="AC39" s="44">
        <v>43000</v>
      </c>
      <c r="AD39" s="44">
        <v>34422</v>
      </c>
      <c r="AE39" s="44">
        <v>34584</v>
      </c>
      <c r="AF39" s="44">
        <v>33400</v>
      </c>
      <c r="AG39" s="44">
        <v>29400</v>
      </c>
      <c r="AH39" s="44">
        <v>33400</v>
      </c>
      <c r="AI39" s="44">
        <v>27000</v>
      </c>
      <c r="AJ39" s="44">
        <v>26000</v>
      </c>
      <c r="AK39" s="44">
        <v>34400</v>
      </c>
      <c r="AL39" s="44">
        <v>36722</v>
      </c>
      <c r="AM39" s="44">
        <v>39566</v>
      </c>
      <c r="AN39" s="44">
        <v>34886</v>
      </c>
      <c r="AO39" s="44">
        <v>35200</v>
      </c>
      <c r="AP39" s="44">
        <v>33000</v>
      </c>
      <c r="AQ39" s="44">
        <v>30164</v>
      </c>
      <c r="AR39" s="44">
        <v>28000</v>
      </c>
      <c r="AS39" s="44">
        <v>27400</v>
      </c>
      <c r="AT39" s="44">
        <v>36088</v>
      </c>
      <c r="AU39" s="44">
        <v>31000</v>
      </c>
      <c r="AV39" s="44">
        <v>31200</v>
      </c>
      <c r="AW39" s="44">
        <v>28400</v>
      </c>
      <c r="AX39" s="44">
        <v>27800</v>
      </c>
      <c r="AY39" s="44">
        <v>27750</v>
      </c>
      <c r="AZ39" s="44">
        <v>32800</v>
      </c>
      <c r="BA39" s="44">
        <v>29000</v>
      </c>
      <c r="BB39" s="44">
        <v>21312</v>
      </c>
      <c r="BC39" s="44">
        <v>18400</v>
      </c>
      <c r="BD39" s="44">
        <v>17600</v>
      </c>
      <c r="BE39" s="44">
        <v>15000</v>
      </c>
      <c r="BF39" s="44">
        <v>11600</v>
      </c>
      <c r="BG39" s="44">
        <v>8400</v>
      </c>
      <c r="BH39" s="44">
        <v>8400</v>
      </c>
      <c r="BI39" s="44">
        <v>6600</v>
      </c>
      <c r="BJ39" s="44">
        <v>6000</v>
      </c>
      <c r="BK39" s="44">
        <v>3942</v>
      </c>
      <c r="BL39" s="44">
        <v>2800</v>
      </c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</row>
    <row r="40" spans="1:186" x14ac:dyDescent="0.25">
      <c r="A40" s="35">
        <v>2</v>
      </c>
      <c r="B40" s="50">
        <v>1363</v>
      </c>
      <c r="C40" s="37" t="s">
        <v>102</v>
      </c>
      <c r="D40" s="38">
        <v>42664</v>
      </c>
      <c r="E40" s="39">
        <v>18</v>
      </c>
      <c r="F40" s="40">
        <v>0.40799999999999997</v>
      </c>
      <c r="G40" s="41">
        <f t="shared" si="7"/>
        <v>797336</v>
      </c>
      <c r="H40" s="41">
        <v>0</v>
      </c>
      <c r="I40" s="42">
        <f t="shared" si="8"/>
        <v>0.97712745098039211</v>
      </c>
      <c r="J40" s="43">
        <f>IF(E40&gt;12,SUM(AB40:AN40)/$D$174/12," ")</f>
        <v>6.2545414891296836E-2</v>
      </c>
      <c r="K40" s="39">
        <f>IF(E40&lt;12," ",J40/$J$178*100)</f>
        <v>105.4756444408163</v>
      </c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>
        <v>2600</v>
      </c>
      <c r="AC40" s="44">
        <v>16400</v>
      </c>
      <c r="AD40" s="44">
        <v>26000</v>
      </c>
      <c r="AE40" s="44">
        <v>32000</v>
      </c>
      <c r="AF40" s="44">
        <v>32200</v>
      </c>
      <c r="AG40" s="44">
        <v>30600</v>
      </c>
      <c r="AH40" s="44">
        <v>43200</v>
      </c>
      <c r="AI40" s="44">
        <v>38400</v>
      </c>
      <c r="AJ40" s="44">
        <v>38400</v>
      </c>
      <c r="AK40" s="44">
        <v>52400</v>
      </c>
      <c r="AL40" s="44">
        <v>59800</v>
      </c>
      <c r="AM40" s="44">
        <v>54800</v>
      </c>
      <c r="AN40" s="44">
        <v>43514</v>
      </c>
      <c r="AO40" s="44">
        <v>50600</v>
      </c>
      <c r="AP40" s="44">
        <v>32800</v>
      </c>
      <c r="AQ40" s="44">
        <v>38476</v>
      </c>
      <c r="AR40" s="44">
        <v>29800</v>
      </c>
      <c r="AS40" s="44">
        <v>23238</v>
      </c>
      <c r="AT40" s="44">
        <v>25800</v>
      </c>
      <c r="AU40" s="44">
        <v>22000</v>
      </c>
      <c r="AV40" s="44">
        <v>19346</v>
      </c>
      <c r="AW40" s="44">
        <v>14218</v>
      </c>
      <c r="AX40" s="44">
        <v>13308</v>
      </c>
      <c r="AY40" s="44">
        <v>9554</v>
      </c>
      <c r="AZ40" s="44">
        <v>11144</v>
      </c>
      <c r="BA40" s="44">
        <v>7400</v>
      </c>
      <c r="BB40" s="44">
        <v>8294</v>
      </c>
      <c r="BC40" s="44">
        <v>4516</v>
      </c>
      <c r="BD40" s="44">
        <v>4486</v>
      </c>
      <c r="BE40" s="44">
        <v>3720</v>
      </c>
      <c r="BF40" s="44">
        <v>3090</v>
      </c>
      <c r="BG40" s="44">
        <v>1758</v>
      </c>
      <c r="BH40" s="44">
        <v>1230</v>
      </c>
      <c r="BI40" s="44">
        <v>810</v>
      </c>
      <c r="BJ40" s="44">
        <v>316</v>
      </c>
      <c r="BK40" s="44">
        <v>714</v>
      </c>
      <c r="BL40" s="44">
        <v>404</v>
      </c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</row>
    <row r="41" spans="1:186" x14ac:dyDescent="0.25">
      <c r="A41" s="35">
        <v>2</v>
      </c>
      <c r="B41" s="50">
        <v>1351</v>
      </c>
      <c r="C41" s="37" t="s">
        <v>103</v>
      </c>
      <c r="D41" s="38">
        <v>42615</v>
      </c>
      <c r="E41" s="39">
        <v>25</v>
      </c>
      <c r="F41" s="40">
        <v>0.51</v>
      </c>
      <c r="G41" s="41">
        <f t="shared" si="7"/>
        <v>1015314</v>
      </c>
      <c r="H41" s="41">
        <v>0</v>
      </c>
      <c r="I41" s="42">
        <f t="shared" si="8"/>
        <v>0.99540588235294114</v>
      </c>
      <c r="J41" s="43">
        <f>IF(E41&gt;12,SUM(U41:AG41)/$D$174/12," ")</f>
        <v>6.3061402528871366E-2</v>
      </c>
      <c r="K41" s="39">
        <f>IF(E41&lt;12," ",J41/$J$178*100)</f>
        <v>106.34579821134061</v>
      </c>
      <c r="L41" s="44"/>
      <c r="M41" s="44"/>
      <c r="N41" s="44"/>
      <c r="O41" s="44"/>
      <c r="P41" s="44"/>
      <c r="Q41" s="44"/>
      <c r="R41" s="44"/>
      <c r="S41" s="44"/>
      <c r="T41" s="44"/>
      <c r="U41" s="44">
        <v>2000</v>
      </c>
      <c r="V41" s="44">
        <v>31600</v>
      </c>
      <c r="W41" s="44">
        <v>41600</v>
      </c>
      <c r="X41" s="44">
        <v>43400</v>
      </c>
      <c r="Y41" s="44">
        <v>50128</v>
      </c>
      <c r="Z41" s="44">
        <v>48600</v>
      </c>
      <c r="AA41" s="44">
        <v>42800</v>
      </c>
      <c r="AB41" s="44">
        <v>38600</v>
      </c>
      <c r="AC41" s="44">
        <v>35400</v>
      </c>
      <c r="AD41" s="44">
        <v>36476</v>
      </c>
      <c r="AE41" s="44">
        <v>36000</v>
      </c>
      <c r="AF41" s="44">
        <v>34990</v>
      </c>
      <c r="AG41" s="44">
        <v>32600</v>
      </c>
      <c r="AH41" s="44">
        <v>38000</v>
      </c>
      <c r="AI41" s="44">
        <v>29600</v>
      </c>
      <c r="AJ41" s="44">
        <v>26400</v>
      </c>
      <c r="AK41" s="44">
        <v>28400</v>
      </c>
      <c r="AL41" s="44">
        <v>37000</v>
      </c>
      <c r="AM41" s="44">
        <v>40040</v>
      </c>
      <c r="AN41" s="44">
        <v>31000</v>
      </c>
      <c r="AO41" s="44">
        <v>28334</v>
      </c>
      <c r="AP41" s="44">
        <v>28600</v>
      </c>
      <c r="AQ41" s="44">
        <v>31026</v>
      </c>
      <c r="AR41" s="44">
        <v>30000</v>
      </c>
      <c r="AS41" s="44">
        <v>26998</v>
      </c>
      <c r="AT41" s="44">
        <v>24200</v>
      </c>
      <c r="AU41" s="44">
        <v>29982</v>
      </c>
      <c r="AV41" s="44">
        <v>19142</v>
      </c>
      <c r="AW41" s="44">
        <v>16800</v>
      </c>
      <c r="AX41" s="44">
        <v>13200</v>
      </c>
      <c r="AY41" s="44">
        <v>15200</v>
      </c>
      <c r="AZ41" s="44">
        <v>10400</v>
      </c>
      <c r="BA41" s="44">
        <v>7798</v>
      </c>
      <c r="BB41" s="44">
        <v>6200</v>
      </c>
      <c r="BC41" s="44">
        <v>4600</v>
      </c>
      <c r="BD41" s="44">
        <v>6000</v>
      </c>
      <c r="BE41" s="44">
        <v>2600</v>
      </c>
      <c r="BF41" s="44">
        <v>1600</v>
      </c>
      <c r="BG41" s="44">
        <v>2600</v>
      </c>
      <c r="BH41" s="44">
        <v>1400</v>
      </c>
      <c r="BI41" s="44">
        <v>1000</v>
      </c>
      <c r="BJ41" s="44">
        <v>1000</v>
      </c>
      <c r="BK41" s="44">
        <v>1400</v>
      </c>
      <c r="BL41" s="44">
        <v>600</v>
      </c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</row>
    <row r="42" spans="1:186" x14ac:dyDescent="0.25">
      <c r="A42" s="35">
        <v>2</v>
      </c>
      <c r="B42" s="50">
        <v>1288</v>
      </c>
      <c r="C42" s="37" t="s">
        <v>104</v>
      </c>
      <c r="D42" s="38">
        <v>42300</v>
      </c>
      <c r="E42" s="39">
        <v>14</v>
      </c>
      <c r="F42" s="40">
        <v>0.40279999999999999</v>
      </c>
      <c r="G42" s="41">
        <f t="shared" si="7"/>
        <v>72</v>
      </c>
      <c r="H42" s="41">
        <v>797978</v>
      </c>
      <c r="I42" s="42">
        <f t="shared" si="8"/>
        <v>0.99062810327706052</v>
      </c>
      <c r="J42" s="45" t="s">
        <v>75</v>
      </c>
      <c r="K42" s="39" t="s">
        <v>75</v>
      </c>
      <c r="L42" s="44"/>
      <c r="M42" s="44">
        <v>72</v>
      </c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</row>
    <row r="43" spans="1:186" x14ac:dyDescent="0.25">
      <c r="A43" s="35">
        <v>2</v>
      </c>
      <c r="B43" s="50">
        <v>1354</v>
      </c>
      <c r="C43" s="46" t="s">
        <v>105</v>
      </c>
      <c r="D43" s="38">
        <v>42860</v>
      </c>
      <c r="E43" s="39">
        <f>(+$K$4-D43+1)/7</f>
        <v>8.1428571428571423</v>
      </c>
      <c r="F43" s="40">
        <v>0.51</v>
      </c>
      <c r="G43" s="41">
        <f t="shared" si="7"/>
        <v>271060</v>
      </c>
      <c r="H43" s="41">
        <v>0</v>
      </c>
      <c r="I43" s="42">
        <f t="shared" si="8"/>
        <v>0.2657450980392157</v>
      </c>
      <c r="J43" s="43" t="str">
        <f>IF(E43&gt;12,SUM(BD43:BL43)/$D$174/12," ")</f>
        <v xml:space="preserve"> </v>
      </c>
      <c r="K43" s="39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>
        <v>3600</v>
      </c>
      <c r="BE43" s="44">
        <v>28000</v>
      </c>
      <c r="BF43" s="44">
        <v>39800</v>
      </c>
      <c r="BG43" s="44">
        <v>36800</v>
      </c>
      <c r="BH43" s="44">
        <v>37200</v>
      </c>
      <c r="BI43" s="44">
        <v>36200</v>
      </c>
      <c r="BJ43" s="44">
        <v>32600</v>
      </c>
      <c r="BK43" s="44">
        <v>28800</v>
      </c>
      <c r="BL43" s="44">
        <v>28060</v>
      </c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</row>
    <row r="44" spans="1:186" x14ac:dyDescent="0.25">
      <c r="A44" s="35">
        <v>2</v>
      </c>
      <c r="B44" s="50">
        <v>1312</v>
      </c>
      <c r="C44" s="37" t="s">
        <v>106</v>
      </c>
      <c r="D44" s="38">
        <v>42461</v>
      </c>
      <c r="E44" s="39">
        <v>24</v>
      </c>
      <c r="F44" s="40">
        <v>0.51</v>
      </c>
      <c r="G44" s="41">
        <f t="shared" si="7"/>
        <v>474040</v>
      </c>
      <c r="H44" s="41">
        <v>525380</v>
      </c>
      <c r="I44" s="42">
        <f t="shared" si="8"/>
        <v>0.97982352941176476</v>
      </c>
      <c r="J44" s="43">
        <v>6.5950135380261607E-2</v>
      </c>
      <c r="K44" s="39">
        <f t="shared" ref="K44:K51" si="12">IF(E44&lt;12," ",J44/$J$178*100)</f>
        <v>111.21731372766249</v>
      </c>
      <c r="L44" s="44">
        <v>12784</v>
      </c>
      <c r="M44" s="44">
        <v>32780</v>
      </c>
      <c r="N44" s="44">
        <v>33000</v>
      </c>
      <c r="O44" s="44">
        <v>39998</v>
      </c>
      <c r="P44" s="44">
        <v>32600</v>
      </c>
      <c r="Q44" s="44">
        <v>36000</v>
      </c>
      <c r="R44" s="44">
        <v>30400</v>
      </c>
      <c r="S44" s="44">
        <v>26166</v>
      </c>
      <c r="T44" s="44">
        <v>33836</v>
      </c>
      <c r="U44" s="44">
        <v>28400</v>
      </c>
      <c r="V44" s="44">
        <v>25862</v>
      </c>
      <c r="W44" s="44">
        <v>20232</v>
      </c>
      <c r="X44" s="44">
        <v>18600</v>
      </c>
      <c r="Y44" s="44">
        <v>17868</v>
      </c>
      <c r="Z44" s="44">
        <v>19000</v>
      </c>
      <c r="AA44" s="44">
        <v>13000</v>
      </c>
      <c r="AB44" s="44">
        <v>10024</v>
      </c>
      <c r="AC44" s="44">
        <v>7254</v>
      </c>
      <c r="AD44" s="44">
        <v>5560</v>
      </c>
      <c r="AE44" s="44">
        <v>6980</v>
      </c>
      <c r="AF44" s="44">
        <v>3560</v>
      </c>
      <c r="AG44" s="44">
        <v>4400</v>
      </c>
      <c r="AH44" s="44">
        <v>4166</v>
      </c>
      <c r="AI44" s="44">
        <v>3800</v>
      </c>
      <c r="AJ44" s="44">
        <v>1086</v>
      </c>
      <c r="AK44" s="44">
        <v>1128</v>
      </c>
      <c r="AL44" s="44">
        <v>1800</v>
      </c>
      <c r="AM44" s="44">
        <v>166</v>
      </c>
      <c r="AN44" s="44">
        <v>498</v>
      </c>
      <c r="AO44" s="44">
        <v>368</v>
      </c>
      <c r="AP44" s="44">
        <v>1000</v>
      </c>
      <c r="AQ44" s="44">
        <v>136</v>
      </c>
      <c r="AR44" s="44">
        <v>696</v>
      </c>
      <c r="AS44" s="44">
        <v>154</v>
      </c>
      <c r="AT44" s="44"/>
      <c r="AU44" s="44">
        <v>200</v>
      </c>
      <c r="AV44" s="44"/>
      <c r="AW44" s="44">
        <v>200</v>
      </c>
      <c r="AX44" s="44">
        <v>200</v>
      </c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>
        <v>138</v>
      </c>
      <c r="BJ44" s="44"/>
      <c r="BK44" s="44"/>
      <c r="BL44" s="44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</row>
    <row r="45" spans="1:186" x14ac:dyDescent="0.25">
      <c r="A45" s="35">
        <v>2</v>
      </c>
      <c r="B45" s="50">
        <v>1328</v>
      </c>
      <c r="C45" s="46" t="s">
        <v>107</v>
      </c>
      <c r="D45" s="38">
        <v>42769</v>
      </c>
      <c r="E45" s="39">
        <f>(+$K$4-D45+1)/7</f>
        <v>21.142857142857142</v>
      </c>
      <c r="F45" s="40">
        <v>0.51</v>
      </c>
      <c r="G45" s="41">
        <f t="shared" ref="G45:G46" si="13">SUM(L45:BL45)</f>
        <v>646714</v>
      </c>
      <c r="H45" s="41">
        <v>0</v>
      </c>
      <c r="I45" s="42">
        <f t="shared" si="8"/>
        <v>0.63403333333333334</v>
      </c>
      <c r="J45" s="43">
        <f>IF(E45&gt;12,SUM(AQ45:BC45)/$D$174/12," ")</f>
        <v>5.5604583246892103E-2</v>
      </c>
      <c r="K45" s="39">
        <f t="shared" si="12"/>
        <v>93.770730628650199</v>
      </c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>
        <v>3400</v>
      </c>
      <c r="AR45" s="44">
        <v>23000</v>
      </c>
      <c r="AS45" s="44">
        <v>33800</v>
      </c>
      <c r="AT45" s="44">
        <v>46000</v>
      </c>
      <c r="AU45" s="44">
        <v>45200</v>
      </c>
      <c r="AV45" s="44">
        <v>36400</v>
      </c>
      <c r="AW45" s="44">
        <v>29800</v>
      </c>
      <c r="AX45" s="44">
        <v>36000</v>
      </c>
      <c r="AY45" s="44">
        <v>34340</v>
      </c>
      <c r="AZ45" s="44">
        <v>38200</v>
      </c>
      <c r="BA45" s="44">
        <v>26800</v>
      </c>
      <c r="BB45" s="44">
        <v>30582</v>
      </c>
      <c r="BC45" s="44">
        <v>34600</v>
      </c>
      <c r="BD45" s="44">
        <v>32400</v>
      </c>
      <c r="BE45" s="44">
        <v>25800</v>
      </c>
      <c r="BF45" s="44">
        <v>32392</v>
      </c>
      <c r="BG45" s="44">
        <v>24200</v>
      </c>
      <c r="BH45" s="44">
        <v>26000</v>
      </c>
      <c r="BI45" s="44">
        <v>20600</v>
      </c>
      <c r="BJ45" s="44">
        <v>24400</v>
      </c>
      <c r="BK45" s="44">
        <v>23200</v>
      </c>
      <c r="BL45" s="44">
        <v>19600</v>
      </c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</row>
    <row r="46" spans="1:186" x14ac:dyDescent="0.25">
      <c r="A46" s="35">
        <v>2</v>
      </c>
      <c r="B46" s="50">
        <v>1388</v>
      </c>
      <c r="C46" s="52" t="s">
        <v>108</v>
      </c>
      <c r="D46" s="38">
        <v>42797</v>
      </c>
      <c r="E46" s="39">
        <f>(+$K$4-D46+1)/7</f>
        <v>17.142857142857142</v>
      </c>
      <c r="F46" s="40">
        <v>0.50839999999999996</v>
      </c>
      <c r="G46" s="41">
        <f t="shared" si="13"/>
        <v>512450</v>
      </c>
      <c r="H46" s="41">
        <v>0</v>
      </c>
      <c r="I46" s="42">
        <f t="shared" si="8"/>
        <v>0.50398308418568061</v>
      </c>
      <c r="J46" s="43">
        <f>IF(E46&gt;12,SUM(AU46:BG46)/$D$174/12," ")</f>
        <v>5.2583395836990461E-2</v>
      </c>
      <c r="K46" s="39">
        <f t="shared" si="12"/>
        <v>88.675845742368992</v>
      </c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>
        <v>2600</v>
      </c>
      <c r="AV46" s="44">
        <v>28800</v>
      </c>
      <c r="AW46" s="44">
        <v>34508</v>
      </c>
      <c r="AX46" s="44">
        <v>38800</v>
      </c>
      <c r="AY46" s="44">
        <v>40000</v>
      </c>
      <c r="AZ46" s="44">
        <v>44000</v>
      </c>
      <c r="BA46" s="44">
        <v>35800</v>
      </c>
      <c r="BB46" s="44">
        <v>28298</v>
      </c>
      <c r="BC46" s="44">
        <v>29600</v>
      </c>
      <c r="BD46" s="44">
        <v>34200</v>
      </c>
      <c r="BE46" s="44">
        <v>28000</v>
      </c>
      <c r="BF46" s="44">
        <v>29798</v>
      </c>
      <c r="BG46" s="44">
        <v>21000</v>
      </c>
      <c r="BH46" s="44">
        <v>25000</v>
      </c>
      <c r="BI46" s="44">
        <v>26400</v>
      </c>
      <c r="BJ46" s="44">
        <v>20800</v>
      </c>
      <c r="BK46" s="44">
        <v>23000</v>
      </c>
      <c r="BL46" s="44">
        <v>21846</v>
      </c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</row>
    <row r="47" spans="1:186" x14ac:dyDescent="0.25">
      <c r="A47" s="35">
        <v>2</v>
      </c>
      <c r="B47" s="50">
        <v>1311</v>
      </c>
      <c r="C47" s="37" t="s">
        <v>109</v>
      </c>
      <c r="D47" s="38">
        <v>42445</v>
      </c>
      <c r="E47" s="39">
        <v>38</v>
      </c>
      <c r="F47" s="40">
        <v>0.51</v>
      </c>
      <c r="G47" s="41">
        <f t="shared" si="7"/>
        <v>587786</v>
      </c>
      <c r="H47" s="41">
        <v>418228</v>
      </c>
      <c r="I47" s="42">
        <f t="shared" si="8"/>
        <v>0.98628823529411769</v>
      </c>
      <c r="J47" s="43">
        <v>4.5600274484145352E-2</v>
      </c>
      <c r="K47" s="39">
        <f t="shared" si="12"/>
        <v>76.899615203649617</v>
      </c>
      <c r="L47" s="44">
        <v>5950</v>
      </c>
      <c r="M47" s="44">
        <v>25106</v>
      </c>
      <c r="N47" s="44">
        <v>21198</v>
      </c>
      <c r="O47" s="44">
        <v>24200</v>
      </c>
      <c r="P47" s="44">
        <v>22800</v>
      </c>
      <c r="Q47" s="44">
        <v>26282</v>
      </c>
      <c r="R47" s="44">
        <v>22000</v>
      </c>
      <c r="S47" s="44">
        <v>19036</v>
      </c>
      <c r="T47" s="44">
        <v>22000</v>
      </c>
      <c r="U47" s="44">
        <v>22774</v>
      </c>
      <c r="V47" s="44">
        <v>20200</v>
      </c>
      <c r="W47" s="44">
        <v>20200</v>
      </c>
      <c r="X47" s="44">
        <v>19000</v>
      </c>
      <c r="Y47" s="44">
        <v>21792</v>
      </c>
      <c r="Z47" s="44">
        <v>21110</v>
      </c>
      <c r="AA47" s="44">
        <v>18600</v>
      </c>
      <c r="AB47" s="44">
        <v>19800</v>
      </c>
      <c r="AC47" s="44">
        <v>18200</v>
      </c>
      <c r="AD47" s="44">
        <v>18980</v>
      </c>
      <c r="AE47" s="44">
        <v>17400</v>
      </c>
      <c r="AF47" s="44">
        <v>16600</v>
      </c>
      <c r="AG47" s="44">
        <v>14000</v>
      </c>
      <c r="AH47" s="44">
        <v>17200</v>
      </c>
      <c r="AI47" s="44">
        <v>14400</v>
      </c>
      <c r="AJ47" s="44">
        <v>12400</v>
      </c>
      <c r="AK47" s="44">
        <v>16600</v>
      </c>
      <c r="AL47" s="44">
        <v>16334</v>
      </c>
      <c r="AM47" s="44">
        <v>11006</v>
      </c>
      <c r="AN47" s="44">
        <v>10466</v>
      </c>
      <c r="AO47" s="44">
        <v>9600</v>
      </c>
      <c r="AP47" s="44">
        <v>4200</v>
      </c>
      <c r="AQ47" s="44">
        <v>5154</v>
      </c>
      <c r="AR47" s="44">
        <v>5400</v>
      </c>
      <c r="AS47" s="44">
        <v>4000</v>
      </c>
      <c r="AT47" s="44">
        <v>3734</v>
      </c>
      <c r="AU47" s="44">
        <v>4346</v>
      </c>
      <c r="AV47" s="44">
        <v>3766</v>
      </c>
      <c r="AW47" s="44">
        <v>1000</v>
      </c>
      <c r="AX47" s="44">
        <v>3000</v>
      </c>
      <c r="AY47" s="44">
        <v>1656</v>
      </c>
      <c r="AZ47" s="44">
        <v>1200</v>
      </c>
      <c r="BA47" s="44">
        <v>918</v>
      </c>
      <c r="BB47" s="44">
        <v>552</v>
      </c>
      <c r="BC47" s="44">
        <v>1172</v>
      </c>
      <c r="BD47" s="44">
        <v>386</v>
      </c>
      <c r="BE47" s="44">
        <v>400</v>
      </c>
      <c r="BF47" s="44">
        <v>672</v>
      </c>
      <c r="BG47" s="44"/>
      <c r="BH47" s="44">
        <v>-70</v>
      </c>
      <c r="BI47" s="44">
        <v>200</v>
      </c>
      <c r="BJ47" s="44">
        <v>392</v>
      </c>
      <c r="BK47" s="44">
        <v>274</v>
      </c>
      <c r="BL47" s="44">
        <v>200</v>
      </c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</row>
    <row r="48" spans="1:186" x14ac:dyDescent="0.25">
      <c r="A48" s="35">
        <v>2</v>
      </c>
      <c r="B48" s="50">
        <v>1364</v>
      </c>
      <c r="C48" s="37" t="s">
        <v>110</v>
      </c>
      <c r="D48" s="38">
        <v>42706</v>
      </c>
      <c r="E48" s="39">
        <v>18</v>
      </c>
      <c r="F48" s="40">
        <v>0.40799999999999997</v>
      </c>
      <c r="G48" s="41">
        <f t="shared" ref="G48" si="14">SUM(L48:BL48)</f>
        <v>778110</v>
      </c>
      <c r="H48" s="41">
        <v>0</v>
      </c>
      <c r="I48" s="42">
        <f t="shared" si="8"/>
        <v>0.95356617647058828</v>
      </c>
      <c r="J48" s="43">
        <f>IF(E48&gt;12,SUM(AH48:AT48)/$D$174/12," ")</f>
        <v>6.9551143949911964E-2</v>
      </c>
      <c r="K48" s="39">
        <f t="shared" si="12"/>
        <v>117.29000027360503</v>
      </c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>
        <v>2200</v>
      </c>
      <c r="AI48" s="44">
        <v>28000</v>
      </c>
      <c r="AJ48" s="44">
        <v>41000</v>
      </c>
      <c r="AK48" s="44">
        <v>55200</v>
      </c>
      <c r="AL48" s="44">
        <v>61000</v>
      </c>
      <c r="AM48" s="44">
        <v>59636</v>
      </c>
      <c r="AN48" s="44">
        <v>48400</v>
      </c>
      <c r="AO48" s="44">
        <v>42600</v>
      </c>
      <c r="AP48" s="44">
        <v>42400</v>
      </c>
      <c r="AQ48" s="44">
        <v>43120</v>
      </c>
      <c r="AR48" s="44">
        <v>32000</v>
      </c>
      <c r="AS48" s="44">
        <v>30838</v>
      </c>
      <c r="AT48" s="44">
        <v>36600</v>
      </c>
      <c r="AU48" s="44">
        <v>26600</v>
      </c>
      <c r="AV48" s="44">
        <v>29312</v>
      </c>
      <c r="AW48" s="44">
        <v>24596</v>
      </c>
      <c r="AX48" s="44">
        <v>27374</v>
      </c>
      <c r="AY48" s="44">
        <v>19796</v>
      </c>
      <c r="AZ48" s="44">
        <v>22200</v>
      </c>
      <c r="BA48" s="44">
        <v>14800</v>
      </c>
      <c r="BB48" s="44">
        <v>14132</v>
      </c>
      <c r="BC48" s="44">
        <v>12684</v>
      </c>
      <c r="BD48" s="44">
        <v>12682</v>
      </c>
      <c r="BE48" s="44">
        <v>12638</v>
      </c>
      <c r="BF48" s="44">
        <v>9710</v>
      </c>
      <c r="BG48" s="44">
        <v>7788</v>
      </c>
      <c r="BH48" s="44">
        <v>6024</v>
      </c>
      <c r="BI48" s="44">
        <v>4788</v>
      </c>
      <c r="BJ48" s="44">
        <v>3694</v>
      </c>
      <c r="BK48" s="44">
        <v>3864</v>
      </c>
      <c r="BL48" s="44">
        <v>2434</v>
      </c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</row>
    <row r="49" spans="1:186" x14ac:dyDescent="0.25">
      <c r="A49" s="35">
        <v>2</v>
      </c>
      <c r="B49" s="50">
        <v>1289</v>
      </c>
      <c r="C49" s="37" t="s">
        <v>111</v>
      </c>
      <c r="D49" s="38">
        <v>42342</v>
      </c>
      <c r="E49" s="39">
        <v>18</v>
      </c>
      <c r="F49" s="40">
        <v>0.40799999999999997</v>
      </c>
      <c r="G49" s="41">
        <f t="shared" si="7"/>
        <v>1600</v>
      </c>
      <c r="H49" s="41">
        <v>795166</v>
      </c>
      <c r="I49" s="42">
        <f t="shared" si="8"/>
        <v>0.97642892156862748</v>
      </c>
      <c r="J49" s="43">
        <v>7.325322226300475E-2</v>
      </c>
      <c r="K49" s="39">
        <f t="shared" si="12"/>
        <v>123.5331293106812</v>
      </c>
      <c r="L49" s="44">
        <v>200</v>
      </c>
      <c r="M49" s="44">
        <v>200</v>
      </c>
      <c r="N49" s="44">
        <v>200</v>
      </c>
      <c r="O49" s="44">
        <v>600</v>
      </c>
      <c r="P49" s="44"/>
      <c r="Q49" s="44">
        <v>200</v>
      </c>
      <c r="R49" s="44">
        <v>200</v>
      </c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</row>
    <row r="50" spans="1:186" x14ac:dyDescent="0.25">
      <c r="A50" s="35">
        <v>2</v>
      </c>
      <c r="B50" s="50">
        <v>1273</v>
      </c>
      <c r="C50" s="37" t="s">
        <v>112</v>
      </c>
      <c r="D50" s="38">
        <v>42251</v>
      </c>
      <c r="E50" s="39">
        <v>25</v>
      </c>
      <c r="F50" s="40">
        <v>0.49590000000000001</v>
      </c>
      <c r="G50" s="41">
        <f t="shared" ref="G50:G51" si="15">SUM(L50:BL50)</f>
        <v>5716</v>
      </c>
      <c r="H50" s="41">
        <v>982584</v>
      </c>
      <c r="I50" s="42">
        <f t="shared" si="8"/>
        <v>0.99647106271425689</v>
      </c>
      <c r="J50" s="43">
        <v>5.7525440318316495E-2</v>
      </c>
      <c r="K50" s="39">
        <f t="shared" si="12"/>
        <v>97.010035025931913</v>
      </c>
      <c r="L50" s="44">
        <v>200</v>
      </c>
      <c r="M50" s="44">
        <v>1200</v>
      </c>
      <c r="N50" s="44"/>
      <c r="O50" s="44">
        <v>800</v>
      </c>
      <c r="P50" s="44">
        <v>1000</v>
      </c>
      <c r="Q50" s="44">
        <v>194</v>
      </c>
      <c r="R50" s="44">
        <v>600</v>
      </c>
      <c r="S50" s="44">
        <v>400</v>
      </c>
      <c r="T50" s="44">
        <v>600</v>
      </c>
      <c r="U50" s="44">
        <v>200</v>
      </c>
      <c r="V50" s="44">
        <v>-54</v>
      </c>
      <c r="W50" s="44"/>
      <c r="X50" s="44">
        <v>200</v>
      </c>
      <c r="Y50" s="44">
        <v>400</v>
      </c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>
        <v>-24</v>
      </c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</row>
    <row r="51" spans="1:186" x14ac:dyDescent="0.25">
      <c r="A51" s="35">
        <v>2</v>
      </c>
      <c r="B51" s="50">
        <v>1309</v>
      </c>
      <c r="C51" s="37" t="s">
        <v>113</v>
      </c>
      <c r="D51" s="38">
        <v>42405</v>
      </c>
      <c r="E51" s="39">
        <v>24</v>
      </c>
      <c r="F51" s="40">
        <v>0.51</v>
      </c>
      <c r="G51" s="41">
        <f t="shared" si="15"/>
        <v>221388</v>
      </c>
      <c r="H51" s="41">
        <v>788164</v>
      </c>
      <c r="I51" s="42">
        <f t="shared" si="8"/>
        <v>0.989756862745098</v>
      </c>
      <c r="J51" s="43">
        <v>6.4420258632154018E-2</v>
      </c>
      <c r="K51" s="39">
        <f t="shared" si="12"/>
        <v>108.63735265134508</v>
      </c>
      <c r="L51" s="44">
        <v>9324</v>
      </c>
      <c r="M51" s="44">
        <v>26912</v>
      </c>
      <c r="N51" s="44">
        <v>28600</v>
      </c>
      <c r="O51" s="44">
        <v>24200</v>
      </c>
      <c r="P51" s="44">
        <v>17192</v>
      </c>
      <c r="Q51" s="44">
        <v>23140</v>
      </c>
      <c r="R51" s="44">
        <v>16000</v>
      </c>
      <c r="S51" s="44">
        <v>13410</v>
      </c>
      <c r="T51" s="44">
        <v>8822</v>
      </c>
      <c r="U51" s="44">
        <v>9400</v>
      </c>
      <c r="V51" s="44">
        <v>8868</v>
      </c>
      <c r="W51" s="44">
        <v>5800</v>
      </c>
      <c r="X51" s="44">
        <v>4800</v>
      </c>
      <c r="Y51" s="44">
        <v>5800</v>
      </c>
      <c r="Z51" s="44">
        <v>4800</v>
      </c>
      <c r="AA51" s="44">
        <v>2800</v>
      </c>
      <c r="AB51" s="44">
        <v>2430</v>
      </c>
      <c r="AC51" s="44">
        <v>1672</v>
      </c>
      <c r="AD51" s="44">
        <v>1304</v>
      </c>
      <c r="AE51" s="44">
        <v>1400</v>
      </c>
      <c r="AF51" s="44">
        <v>928</v>
      </c>
      <c r="AG51" s="44">
        <v>1400</v>
      </c>
      <c r="AH51" s="44"/>
      <c r="AI51" s="44">
        <v>800</v>
      </c>
      <c r="AJ51" s="44">
        <v>22</v>
      </c>
      <c r="AK51" s="44">
        <v>200</v>
      </c>
      <c r="AL51" s="44">
        <v>200</v>
      </c>
      <c r="AM51" s="44">
        <v>200</v>
      </c>
      <c r="AN51" s="44">
        <v>400</v>
      </c>
      <c r="AO51" s="44">
        <v>112</v>
      </c>
      <c r="AP51" s="44">
        <v>400</v>
      </c>
      <c r="AQ51" s="44"/>
      <c r="AR51" s="44"/>
      <c r="AS51" s="44"/>
      <c r="AT51" s="44"/>
      <c r="AU51" s="44"/>
      <c r="AV51" s="44"/>
      <c r="AW51" s="44"/>
      <c r="AX51" s="44">
        <v>52</v>
      </c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</row>
    <row r="52" spans="1:186" x14ac:dyDescent="0.25">
      <c r="A52" s="47" t="s">
        <v>114</v>
      </c>
      <c r="B52" s="48"/>
      <c r="C52" s="48"/>
      <c r="D52" s="48"/>
      <c r="E52" s="48"/>
      <c r="F52" s="48"/>
      <c r="G52" s="48"/>
      <c r="H52" s="48"/>
      <c r="I52" s="48"/>
      <c r="J52" s="48"/>
      <c r="K52" s="49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4"/>
      <c r="BJ52" s="44"/>
      <c r="BK52" s="44"/>
      <c r="BL52" s="44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</row>
    <row r="53" spans="1:186" ht="13.5" customHeight="1" x14ac:dyDescent="0.25">
      <c r="A53" s="35">
        <v>3</v>
      </c>
      <c r="B53" s="36">
        <v>1259</v>
      </c>
      <c r="C53" s="37" t="s">
        <v>115</v>
      </c>
      <c r="D53" s="38">
        <v>42314</v>
      </c>
      <c r="E53" s="39">
        <v>25</v>
      </c>
      <c r="F53" s="40">
        <v>0.48959999999999998</v>
      </c>
      <c r="G53" s="41">
        <f t="shared" ref="G53" si="16">SUM(L53:BL53)</f>
        <v>8391</v>
      </c>
      <c r="H53" s="41">
        <v>1450398</v>
      </c>
      <c r="I53" s="42">
        <f t="shared" ref="I53:I63" si="17">((G53+H53)/((F53*(A53*1000000))))</f>
        <v>0.99318423202614381</v>
      </c>
      <c r="J53" s="43">
        <v>0.10313342801972457</v>
      </c>
      <c r="K53" s="39">
        <f>IF(E53&lt;12," ",J53/$J$179*100)</f>
        <v>77.21204128101644</v>
      </c>
      <c r="L53" s="44">
        <v>450</v>
      </c>
      <c r="M53" s="44">
        <v>900</v>
      </c>
      <c r="N53" s="44">
        <v>1125</v>
      </c>
      <c r="O53" s="44">
        <v>450</v>
      </c>
      <c r="P53" s="44"/>
      <c r="Q53" s="44">
        <v>900</v>
      </c>
      <c r="R53" s="44">
        <v>225</v>
      </c>
      <c r="S53" s="44">
        <v>675</v>
      </c>
      <c r="T53" s="44">
        <v>900</v>
      </c>
      <c r="U53" s="44">
        <v>675</v>
      </c>
      <c r="V53" s="44">
        <v>450</v>
      </c>
      <c r="W53" s="44">
        <v>450</v>
      </c>
      <c r="X53" s="44">
        <v>633</v>
      </c>
      <c r="Y53" s="44">
        <v>708</v>
      </c>
      <c r="Z53" s="44"/>
      <c r="AA53" s="44">
        <v>-150</v>
      </c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  <c r="BK53" s="44"/>
      <c r="BL53" s="44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</row>
    <row r="54" spans="1:186" ht="13.5" customHeight="1" x14ac:dyDescent="0.25">
      <c r="A54" s="35">
        <v>3</v>
      </c>
      <c r="B54" s="36">
        <v>1284</v>
      </c>
      <c r="C54" s="37" t="s">
        <v>116</v>
      </c>
      <c r="D54" s="38">
        <v>42461</v>
      </c>
      <c r="E54" s="39">
        <v>32</v>
      </c>
      <c r="F54" s="40">
        <v>0.48959999999999998</v>
      </c>
      <c r="G54" s="41">
        <f t="shared" ref="G54" si="18">SUM(L54:BL54)</f>
        <v>840405</v>
      </c>
      <c r="H54" s="41">
        <v>602322</v>
      </c>
      <c r="I54" s="42">
        <f t="shared" si="17"/>
        <v>0.98224877450980397</v>
      </c>
      <c r="J54" s="43">
        <v>7.4917415380687163E-2</v>
      </c>
      <c r="K54" s="39">
        <f>IF(E54&lt;12," ",J54/$J$179*100)</f>
        <v>56.087795006041752</v>
      </c>
      <c r="L54" s="44">
        <v>13089</v>
      </c>
      <c r="M54" s="44">
        <v>47673</v>
      </c>
      <c r="N54" s="44">
        <v>48900</v>
      </c>
      <c r="O54" s="44">
        <v>51750</v>
      </c>
      <c r="P54" s="44">
        <v>52338</v>
      </c>
      <c r="Q54" s="44">
        <v>56376</v>
      </c>
      <c r="R54" s="44">
        <v>48825</v>
      </c>
      <c r="S54" s="44">
        <v>50700</v>
      </c>
      <c r="T54" s="44">
        <v>53967</v>
      </c>
      <c r="U54" s="44">
        <v>59820</v>
      </c>
      <c r="V54" s="44">
        <v>43200</v>
      </c>
      <c r="W54" s="44">
        <v>45549</v>
      </c>
      <c r="X54" s="44">
        <v>42750</v>
      </c>
      <c r="Y54" s="44">
        <v>38700</v>
      </c>
      <c r="Z54" s="44">
        <v>40545</v>
      </c>
      <c r="AA54" s="44">
        <v>28776</v>
      </c>
      <c r="AB54" s="44">
        <v>24396</v>
      </c>
      <c r="AC54" s="44">
        <v>18147</v>
      </c>
      <c r="AD54" s="44">
        <v>18114</v>
      </c>
      <c r="AE54" s="44">
        <v>13629</v>
      </c>
      <c r="AF54" s="44">
        <v>7056</v>
      </c>
      <c r="AG54" s="44">
        <v>6927</v>
      </c>
      <c r="AH54" s="44">
        <v>7083</v>
      </c>
      <c r="AI54" s="44">
        <v>3993</v>
      </c>
      <c r="AJ54" s="44">
        <v>6048</v>
      </c>
      <c r="AK54" s="44">
        <v>3825</v>
      </c>
      <c r="AL54" s="44">
        <v>2904</v>
      </c>
      <c r="AM54" s="44">
        <v>2025</v>
      </c>
      <c r="AN54" s="44">
        <v>633</v>
      </c>
      <c r="AO54" s="44">
        <v>450</v>
      </c>
      <c r="AP54" s="44">
        <v>1125</v>
      </c>
      <c r="AQ54" s="44">
        <v>225</v>
      </c>
      <c r="AR54" s="44">
        <v>450</v>
      </c>
      <c r="AS54" s="44"/>
      <c r="AT54" s="44">
        <v>450</v>
      </c>
      <c r="AU54" s="44">
        <v>-33</v>
      </c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</row>
    <row r="55" spans="1:186" ht="13.5" customHeight="1" x14ac:dyDescent="0.25">
      <c r="A55" s="35">
        <v>3</v>
      </c>
      <c r="B55" s="36">
        <v>1332</v>
      </c>
      <c r="C55" s="37" t="s">
        <v>117</v>
      </c>
      <c r="D55" s="38">
        <v>42615</v>
      </c>
      <c r="E55" s="39">
        <v>15</v>
      </c>
      <c r="F55" s="40">
        <v>0.55005000000000004</v>
      </c>
      <c r="G55" s="41">
        <f t="shared" ref="G55" si="19">SUM(L55:BL55)</f>
        <v>1645485</v>
      </c>
      <c r="H55" s="41">
        <v>0</v>
      </c>
      <c r="I55" s="42">
        <f t="shared" si="17"/>
        <v>0.99717298427415679</v>
      </c>
      <c r="J55" s="43">
        <f>IF(E55&gt;12,SUM(U55:AG55)/$D$174/12," ")</f>
        <v>0.17075826245152639</v>
      </c>
      <c r="K55" s="39">
        <f>IF(E55&lt;12," ",J55/$J$179*100)</f>
        <v>127.84016067962276</v>
      </c>
      <c r="L55" s="44"/>
      <c r="M55" s="44"/>
      <c r="N55" s="44"/>
      <c r="O55" s="44"/>
      <c r="P55" s="44"/>
      <c r="Q55" s="44"/>
      <c r="R55" s="44"/>
      <c r="S55" s="44"/>
      <c r="T55" s="44"/>
      <c r="U55" s="44">
        <v>4050</v>
      </c>
      <c r="V55" s="44">
        <v>73350</v>
      </c>
      <c r="W55" s="44">
        <v>104850</v>
      </c>
      <c r="X55" s="44">
        <v>115200</v>
      </c>
      <c r="Y55" s="44">
        <v>126000</v>
      </c>
      <c r="Z55" s="44">
        <v>133650</v>
      </c>
      <c r="AA55" s="44">
        <v>107325</v>
      </c>
      <c r="AB55" s="44">
        <v>103902</v>
      </c>
      <c r="AC55" s="44">
        <v>99000</v>
      </c>
      <c r="AD55" s="44">
        <v>103725</v>
      </c>
      <c r="AE55" s="44">
        <v>108225</v>
      </c>
      <c r="AF55" s="44">
        <v>105525</v>
      </c>
      <c r="AG55" s="44">
        <v>99225</v>
      </c>
      <c r="AH55" s="44">
        <v>107325</v>
      </c>
      <c r="AI55" s="44">
        <v>63675</v>
      </c>
      <c r="AJ55" s="44">
        <v>46125</v>
      </c>
      <c r="AK55" s="44">
        <v>28785</v>
      </c>
      <c r="AL55" s="44">
        <v>23850</v>
      </c>
      <c r="AM55" s="44">
        <v>21825</v>
      </c>
      <c r="AN55" s="44">
        <v>9792</v>
      </c>
      <c r="AO55" s="44">
        <v>10764</v>
      </c>
      <c r="AP55" s="44">
        <v>7581</v>
      </c>
      <c r="AQ55" s="44">
        <v>7425</v>
      </c>
      <c r="AR55" s="44">
        <v>5625</v>
      </c>
      <c r="AS55" s="44">
        <v>4395</v>
      </c>
      <c r="AT55" s="44">
        <v>4950</v>
      </c>
      <c r="AU55" s="44">
        <v>5175</v>
      </c>
      <c r="AV55" s="44">
        <v>2925</v>
      </c>
      <c r="AW55" s="44">
        <v>1800</v>
      </c>
      <c r="AX55" s="44">
        <v>1350</v>
      </c>
      <c r="AY55" s="44">
        <v>675</v>
      </c>
      <c r="AZ55" s="44">
        <v>225</v>
      </c>
      <c r="BA55" s="44">
        <v>2025</v>
      </c>
      <c r="BB55" s="44">
        <v>450</v>
      </c>
      <c r="BC55" s="44">
        <v>1125</v>
      </c>
      <c r="BD55" s="44">
        <v>225</v>
      </c>
      <c r="BE55" s="44">
        <v>450</v>
      </c>
      <c r="BF55" s="44">
        <v>450</v>
      </c>
      <c r="BG55" s="44">
        <v>900</v>
      </c>
      <c r="BH55" s="44">
        <v>675</v>
      </c>
      <c r="BI55" s="44">
        <v>225</v>
      </c>
      <c r="BJ55" s="44">
        <v>441</v>
      </c>
      <c r="BK55" s="44">
        <v>225</v>
      </c>
      <c r="BL55" s="44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</row>
    <row r="56" spans="1:186" ht="13.5" customHeight="1" x14ac:dyDescent="0.25">
      <c r="A56" s="35">
        <v>3</v>
      </c>
      <c r="B56" s="36">
        <v>1355</v>
      </c>
      <c r="C56" s="37" t="s">
        <v>118</v>
      </c>
      <c r="D56" s="38">
        <v>42706</v>
      </c>
      <c r="E56" s="39">
        <v>19</v>
      </c>
      <c r="F56" s="40">
        <v>0.54330000000000001</v>
      </c>
      <c r="G56" s="41">
        <f t="shared" ref="G56:G57" si="20">SUM(L56:BL56)</f>
        <v>1624404</v>
      </c>
      <c r="H56" s="41">
        <v>0</v>
      </c>
      <c r="I56" s="42">
        <f t="shared" si="17"/>
        <v>0.99662801398858825</v>
      </c>
      <c r="J56" s="43">
        <f>IF(E56&gt;12,SUM(AH56:AT56)/$D$174/12," ")</f>
        <v>0.15935001516046152</v>
      </c>
      <c r="K56" s="39">
        <f>IF(E56&lt;12," ",J56/$J$179*100)</f>
        <v>119.29924356191306</v>
      </c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>
        <v>4275</v>
      </c>
      <c r="AI56" s="44">
        <v>69075</v>
      </c>
      <c r="AJ56" s="44">
        <v>92025</v>
      </c>
      <c r="AK56" s="44">
        <v>110925</v>
      </c>
      <c r="AL56" s="44">
        <v>113175</v>
      </c>
      <c r="AM56" s="44">
        <v>134550</v>
      </c>
      <c r="AN56" s="44">
        <v>105525</v>
      </c>
      <c r="AO56" s="44">
        <v>87525</v>
      </c>
      <c r="AP56" s="44">
        <v>92925</v>
      </c>
      <c r="AQ56" s="44">
        <v>88161</v>
      </c>
      <c r="AR56" s="44">
        <v>96300</v>
      </c>
      <c r="AS56" s="44">
        <v>99075</v>
      </c>
      <c r="AT56" s="44">
        <v>104706</v>
      </c>
      <c r="AU56" s="44">
        <v>104850</v>
      </c>
      <c r="AV56" s="44">
        <v>86847</v>
      </c>
      <c r="AW56" s="44">
        <v>50331</v>
      </c>
      <c r="AX56" s="44">
        <v>40368</v>
      </c>
      <c r="AY56" s="44">
        <v>30684</v>
      </c>
      <c r="AZ56" s="44">
        <v>29832</v>
      </c>
      <c r="BA56" s="44">
        <v>18255</v>
      </c>
      <c r="BB56" s="44">
        <v>12861</v>
      </c>
      <c r="BC56" s="44">
        <v>14625</v>
      </c>
      <c r="BD56" s="44">
        <v>9675</v>
      </c>
      <c r="BE56" s="44">
        <v>7062</v>
      </c>
      <c r="BF56" s="44">
        <v>6300</v>
      </c>
      <c r="BG56" s="44">
        <v>3825</v>
      </c>
      <c r="BH56" s="44">
        <v>2025</v>
      </c>
      <c r="BI56" s="44">
        <v>2475</v>
      </c>
      <c r="BJ56" s="44">
        <v>2997</v>
      </c>
      <c r="BK56" s="44">
        <v>2025</v>
      </c>
      <c r="BL56" s="44">
        <v>1125</v>
      </c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</row>
    <row r="57" spans="1:186" ht="13.5" customHeight="1" x14ac:dyDescent="0.25">
      <c r="A57" s="35">
        <v>3</v>
      </c>
      <c r="B57" s="36">
        <v>1380</v>
      </c>
      <c r="C57" s="46" t="s">
        <v>119</v>
      </c>
      <c r="D57" s="38">
        <v>42888</v>
      </c>
      <c r="E57" s="39">
        <f>(+$K$4-D57+1)/7</f>
        <v>4.1428571428571432</v>
      </c>
      <c r="F57" s="40">
        <v>0.55079999999999996</v>
      </c>
      <c r="G57" s="41">
        <f t="shared" si="20"/>
        <v>472713</v>
      </c>
      <c r="H57" s="41">
        <v>0</v>
      </c>
      <c r="I57" s="42">
        <f t="shared" si="17"/>
        <v>0.28607661583151783</v>
      </c>
      <c r="J57" s="43"/>
      <c r="K57" s="39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>
        <v>9450</v>
      </c>
      <c r="BI57" s="44">
        <v>100575</v>
      </c>
      <c r="BJ57" s="44">
        <v>129375</v>
      </c>
      <c r="BK57" s="44">
        <v>125550</v>
      </c>
      <c r="BL57" s="44">
        <v>107763</v>
      </c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</row>
    <row r="58" spans="1:186" ht="13.5" customHeight="1" x14ac:dyDescent="0.25">
      <c r="A58" s="35">
        <v>3</v>
      </c>
      <c r="B58" s="36">
        <v>1307</v>
      </c>
      <c r="C58" s="37" t="s">
        <v>120</v>
      </c>
      <c r="D58" s="38">
        <v>42342</v>
      </c>
      <c r="E58" s="39">
        <v>12</v>
      </c>
      <c r="F58" s="40">
        <v>0.5202</v>
      </c>
      <c r="G58" s="41">
        <f t="shared" ref="G58:G61" si="21">SUM(L58:BL58)</f>
        <v>225</v>
      </c>
      <c r="H58" s="41">
        <v>1555713</v>
      </c>
      <c r="I58" s="42">
        <f t="shared" si="17"/>
        <v>0.99701268742791238</v>
      </c>
      <c r="J58" s="45" t="s">
        <v>75</v>
      </c>
      <c r="K58" s="39" t="s">
        <v>75</v>
      </c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>
        <v>225</v>
      </c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4"/>
      <c r="BK58" s="44"/>
      <c r="BL58" s="44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</row>
    <row r="59" spans="1:186" ht="13.5" customHeight="1" x14ac:dyDescent="0.25">
      <c r="A59" s="35">
        <v>3</v>
      </c>
      <c r="B59" s="36">
        <v>1323</v>
      </c>
      <c r="C59" s="37" t="s">
        <v>121</v>
      </c>
      <c r="D59" s="38">
        <v>42496</v>
      </c>
      <c r="E59" s="39">
        <v>18</v>
      </c>
      <c r="F59" s="40">
        <v>0.54869999999999997</v>
      </c>
      <c r="G59" s="41">
        <f t="shared" si="21"/>
        <v>1055013</v>
      </c>
      <c r="H59" s="41">
        <v>582528</v>
      </c>
      <c r="I59" s="42">
        <f t="shared" si="17"/>
        <v>0.99480043739748492</v>
      </c>
      <c r="J59" s="43">
        <f>IF(E59&gt;12,(+H59+SUM(L59:P59))/$D$174/12," ")</f>
        <v>0.131703317747315</v>
      </c>
      <c r="K59" s="39">
        <f>IF(E59&lt;12," ",J59/$J$179*100)</f>
        <v>98.601221757194423</v>
      </c>
      <c r="L59" s="44">
        <v>29130</v>
      </c>
      <c r="M59" s="44">
        <v>83058</v>
      </c>
      <c r="N59" s="44">
        <v>90195</v>
      </c>
      <c r="O59" s="44">
        <v>101475</v>
      </c>
      <c r="P59" s="44">
        <v>103965</v>
      </c>
      <c r="Q59" s="44">
        <v>107781</v>
      </c>
      <c r="R59" s="44">
        <v>101475</v>
      </c>
      <c r="S59" s="44">
        <v>92121</v>
      </c>
      <c r="T59" s="44">
        <v>87900</v>
      </c>
      <c r="U59" s="44">
        <v>87075</v>
      </c>
      <c r="V59" s="44">
        <v>47025</v>
      </c>
      <c r="W59" s="44">
        <v>28737</v>
      </c>
      <c r="X59" s="44">
        <v>18027</v>
      </c>
      <c r="Y59" s="44">
        <v>18432</v>
      </c>
      <c r="Z59" s="44">
        <v>14079</v>
      </c>
      <c r="AA59" s="44">
        <v>10350</v>
      </c>
      <c r="AB59" s="44">
        <v>6384</v>
      </c>
      <c r="AC59" s="44">
        <v>6003</v>
      </c>
      <c r="AD59" s="44">
        <v>4500</v>
      </c>
      <c r="AE59" s="44">
        <v>4725</v>
      </c>
      <c r="AF59" s="44">
        <v>2466</v>
      </c>
      <c r="AG59" s="44">
        <v>2361</v>
      </c>
      <c r="AH59" s="44">
        <v>1125</v>
      </c>
      <c r="AI59" s="44">
        <v>1350</v>
      </c>
      <c r="AJ59" s="44">
        <v>984</v>
      </c>
      <c r="AK59" s="44">
        <v>1668</v>
      </c>
      <c r="AL59" s="44">
        <v>675</v>
      </c>
      <c r="AM59" s="44">
        <v>900</v>
      </c>
      <c r="AN59" s="44"/>
      <c r="AO59" s="44">
        <v>450</v>
      </c>
      <c r="AP59" s="44">
        <v>156</v>
      </c>
      <c r="AQ59" s="44"/>
      <c r="AR59" s="44"/>
      <c r="AS59" s="44">
        <v>216</v>
      </c>
      <c r="AT59" s="44"/>
      <c r="AU59" s="44">
        <v>225</v>
      </c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</row>
    <row r="60" spans="1:186" ht="13.5" customHeight="1" x14ac:dyDescent="0.25">
      <c r="A60" s="35">
        <v>3</v>
      </c>
      <c r="B60" s="36">
        <v>1308</v>
      </c>
      <c r="C60" s="37" t="s">
        <v>122</v>
      </c>
      <c r="D60" s="38">
        <v>42430</v>
      </c>
      <c r="E60" s="39">
        <v>22</v>
      </c>
      <c r="F60" s="40">
        <v>0.51780000000000004</v>
      </c>
      <c r="G60" s="41">
        <f t="shared" si="21"/>
        <v>254457</v>
      </c>
      <c r="H60" s="41">
        <v>1291098</v>
      </c>
      <c r="I60" s="42">
        <f t="shared" si="17"/>
        <v>0.99494978756276553</v>
      </c>
      <c r="J60" s="43">
        <v>0.14145229242136509</v>
      </c>
      <c r="K60" s="39">
        <f>IF(E60&lt;12," ",J60/$J$179*100)</f>
        <v>105.89990511751456</v>
      </c>
      <c r="L60" s="44">
        <v>13581</v>
      </c>
      <c r="M60" s="44">
        <v>34134</v>
      </c>
      <c r="N60" s="44">
        <v>34548</v>
      </c>
      <c r="O60" s="44">
        <v>23625</v>
      </c>
      <c r="P60" s="44">
        <v>25074</v>
      </c>
      <c r="Q60" s="44">
        <v>23625</v>
      </c>
      <c r="R60" s="44">
        <v>15678</v>
      </c>
      <c r="S60" s="44">
        <v>13500</v>
      </c>
      <c r="T60" s="44">
        <v>13500</v>
      </c>
      <c r="U60" s="44">
        <v>10575</v>
      </c>
      <c r="V60" s="44">
        <v>9000</v>
      </c>
      <c r="W60" s="44">
        <v>6975</v>
      </c>
      <c r="X60" s="44">
        <v>6075</v>
      </c>
      <c r="Y60" s="44">
        <v>5175</v>
      </c>
      <c r="Z60" s="44">
        <v>5508</v>
      </c>
      <c r="AA60" s="44">
        <v>3375</v>
      </c>
      <c r="AB60" s="44">
        <v>1350</v>
      </c>
      <c r="AC60" s="44">
        <v>1350</v>
      </c>
      <c r="AD60" s="44">
        <v>1575</v>
      </c>
      <c r="AE60" s="44">
        <v>1575</v>
      </c>
      <c r="AF60" s="44">
        <v>1047</v>
      </c>
      <c r="AG60" s="44">
        <v>900</v>
      </c>
      <c r="AH60" s="44">
        <v>1059</v>
      </c>
      <c r="AI60" s="44">
        <v>450</v>
      </c>
      <c r="AJ60" s="44"/>
      <c r="AK60" s="44">
        <v>225</v>
      </c>
      <c r="AL60" s="44">
        <v>225</v>
      </c>
      <c r="AM60" s="44"/>
      <c r="AN60" s="44">
        <v>225</v>
      </c>
      <c r="AO60" s="44">
        <v>174</v>
      </c>
      <c r="AP60" s="44"/>
      <c r="AQ60" s="44"/>
      <c r="AR60" s="44"/>
      <c r="AS60" s="44">
        <v>225</v>
      </c>
      <c r="AT60" s="44">
        <v>129</v>
      </c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</row>
    <row r="61" spans="1:186" ht="13.5" customHeight="1" x14ac:dyDescent="0.25">
      <c r="A61" s="35">
        <v>3</v>
      </c>
      <c r="B61" s="36">
        <v>1378</v>
      </c>
      <c r="C61" s="46" t="s">
        <v>123</v>
      </c>
      <c r="D61" s="38">
        <v>42741</v>
      </c>
      <c r="E61" s="39">
        <f>(+$K$4-D61+1)/7</f>
        <v>25.142857142857142</v>
      </c>
      <c r="F61" s="40">
        <v>0.48959999999999998</v>
      </c>
      <c r="G61" s="41">
        <f t="shared" si="21"/>
        <v>1155882</v>
      </c>
      <c r="H61" s="41">
        <v>0</v>
      </c>
      <c r="I61" s="42">
        <f t="shared" si="17"/>
        <v>0.78695669934640522</v>
      </c>
      <c r="J61" s="43">
        <f>IF(E61&gt;12,SUM(AM61:AY61)/$D$174/12," ")</f>
        <v>9.2839873609626089E-2</v>
      </c>
      <c r="K61" s="39">
        <f>IF(E61&lt;12," ",J61/$J$179*100)</f>
        <v>69.505651962812962</v>
      </c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>
        <v>5400</v>
      </c>
      <c r="AN61" s="44">
        <v>71325</v>
      </c>
      <c r="AO61" s="44">
        <v>79200</v>
      </c>
      <c r="AP61" s="44">
        <v>72000</v>
      </c>
      <c r="AQ61" s="44">
        <v>67950</v>
      </c>
      <c r="AR61" s="44">
        <v>62550</v>
      </c>
      <c r="AS61" s="44">
        <v>53100</v>
      </c>
      <c r="AT61" s="44">
        <v>52200</v>
      </c>
      <c r="AU61" s="44">
        <v>57825</v>
      </c>
      <c r="AV61" s="44">
        <v>42969</v>
      </c>
      <c r="AW61" s="44">
        <v>45111</v>
      </c>
      <c r="AX61" s="44">
        <v>47025</v>
      </c>
      <c r="AY61" s="44">
        <v>41460</v>
      </c>
      <c r="AZ61" s="44">
        <v>45900</v>
      </c>
      <c r="BA61" s="44">
        <v>41400</v>
      </c>
      <c r="BB61" s="44">
        <v>33717</v>
      </c>
      <c r="BC61" s="44">
        <v>38829</v>
      </c>
      <c r="BD61" s="44">
        <v>38025</v>
      </c>
      <c r="BE61" s="44">
        <v>35082</v>
      </c>
      <c r="BF61" s="44">
        <v>32625</v>
      </c>
      <c r="BG61" s="44">
        <v>34200</v>
      </c>
      <c r="BH61" s="44">
        <v>35550</v>
      </c>
      <c r="BI61" s="44">
        <v>32175</v>
      </c>
      <c r="BJ61" s="44">
        <v>31725</v>
      </c>
      <c r="BK61" s="44">
        <v>33507</v>
      </c>
      <c r="BL61" s="44">
        <v>25032</v>
      </c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</row>
    <row r="62" spans="1:186" ht="13.5" customHeight="1" x14ac:dyDescent="0.25">
      <c r="A62" s="35">
        <v>3</v>
      </c>
      <c r="B62" s="36">
        <v>1348</v>
      </c>
      <c r="C62" s="37" t="s">
        <v>124</v>
      </c>
      <c r="D62" s="38">
        <v>42650</v>
      </c>
      <c r="E62" s="39">
        <v>20</v>
      </c>
      <c r="F62" s="40">
        <v>0.47512500000000002</v>
      </c>
      <c r="G62" s="41">
        <f t="shared" ref="G62" si="22">SUM(L62:BL62)</f>
        <v>1422564</v>
      </c>
      <c r="H62" s="41">
        <v>0</v>
      </c>
      <c r="I62" s="42">
        <f t="shared" si="17"/>
        <v>0.99802788739805315</v>
      </c>
      <c r="J62" s="43">
        <f>IF(E62&gt;12,SUM(Z62:AL62)/$D$174/12," ")</f>
        <v>0.146965912899159</v>
      </c>
      <c r="K62" s="39">
        <f>IF(E62&lt;12," ",J62/$J$179*100)</f>
        <v>110.02774126253112</v>
      </c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>
        <v>5625</v>
      </c>
      <c r="AA62" s="44">
        <v>89325</v>
      </c>
      <c r="AB62" s="44">
        <v>113244</v>
      </c>
      <c r="AC62" s="44">
        <v>105975</v>
      </c>
      <c r="AD62" s="44">
        <v>112497</v>
      </c>
      <c r="AE62" s="44">
        <v>109041</v>
      </c>
      <c r="AF62" s="44">
        <v>102375</v>
      </c>
      <c r="AG62" s="44">
        <v>92250</v>
      </c>
      <c r="AH62" s="44">
        <v>105525</v>
      </c>
      <c r="AI62" s="44">
        <v>78075</v>
      </c>
      <c r="AJ62" s="44">
        <v>65007</v>
      </c>
      <c r="AK62" s="44">
        <v>65025</v>
      </c>
      <c r="AL62" s="44">
        <v>61155</v>
      </c>
      <c r="AM62" s="44">
        <v>70425</v>
      </c>
      <c r="AN62" s="44">
        <v>42396</v>
      </c>
      <c r="AO62" s="44">
        <v>41241</v>
      </c>
      <c r="AP62" s="44">
        <v>29013</v>
      </c>
      <c r="AQ62" s="44">
        <v>23034</v>
      </c>
      <c r="AR62" s="44">
        <v>26550</v>
      </c>
      <c r="AS62" s="44">
        <v>15975</v>
      </c>
      <c r="AT62" s="44">
        <v>10650</v>
      </c>
      <c r="AU62" s="44">
        <v>12375</v>
      </c>
      <c r="AV62" s="44">
        <v>9450</v>
      </c>
      <c r="AW62" s="44">
        <v>8325</v>
      </c>
      <c r="AX62" s="44">
        <v>6960</v>
      </c>
      <c r="AY62" s="44">
        <v>5400</v>
      </c>
      <c r="AZ62" s="44">
        <v>2925</v>
      </c>
      <c r="BA62" s="44">
        <v>2250</v>
      </c>
      <c r="BB62" s="44">
        <v>1701</v>
      </c>
      <c r="BC62" s="44">
        <v>2475</v>
      </c>
      <c r="BD62" s="44">
        <v>2025</v>
      </c>
      <c r="BE62" s="44">
        <v>900</v>
      </c>
      <c r="BF62" s="44">
        <v>1575</v>
      </c>
      <c r="BG62" s="44">
        <v>450</v>
      </c>
      <c r="BH62" s="44">
        <v>225</v>
      </c>
      <c r="BI62" s="44">
        <v>225</v>
      </c>
      <c r="BJ62" s="44">
        <v>450</v>
      </c>
      <c r="BK62" s="44"/>
      <c r="BL62" s="44">
        <v>450</v>
      </c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</row>
    <row r="63" spans="1:186" ht="13.5" customHeight="1" x14ac:dyDescent="0.25">
      <c r="A63" s="35">
        <v>3</v>
      </c>
      <c r="B63" s="36">
        <v>1356</v>
      </c>
      <c r="C63" s="37" t="s">
        <v>125</v>
      </c>
      <c r="D63" s="38">
        <v>42797</v>
      </c>
      <c r="E63" s="39">
        <v>16</v>
      </c>
      <c r="F63" s="40">
        <v>0.54802499999999998</v>
      </c>
      <c r="G63" s="41">
        <f t="shared" ref="G63" si="23">SUM(L63:BL63)</f>
        <v>1585902</v>
      </c>
      <c r="H63" s="41">
        <v>0</v>
      </c>
      <c r="I63" s="42">
        <f t="shared" si="17"/>
        <v>0.96461657771087084</v>
      </c>
      <c r="J63" s="43">
        <f>IF(E63&gt;12,SUM(AU63:BG63)/$D$174/12," ")</f>
        <v>0.18102468761470084</v>
      </c>
      <c r="K63" s="39">
        <f>IF(E63&lt;12," ",J63/$J$179*100)</f>
        <v>135.52623937135291</v>
      </c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>
        <v>2700</v>
      </c>
      <c r="AV63" s="44">
        <v>47700</v>
      </c>
      <c r="AW63" s="44">
        <v>73125</v>
      </c>
      <c r="AX63" s="44">
        <v>98100</v>
      </c>
      <c r="AY63" s="44">
        <v>111825</v>
      </c>
      <c r="AZ63" s="44">
        <v>121950</v>
      </c>
      <c r="BA63" s="44">
        <v>120825</v>
      </c>
      <c r="BB63" s="44">
        <v>129600</v>
      </c>
      <c r="BC63" s="44">
        <v>131844</v>
      </c>
      <c r="BD63" s="44">
        <v>135675</v>
      </c>
      <c r="BE63" s="44">
        <v>134307</v>
      </c>
      <c r="BF63" s="44">
        <v>131850</v>
      </c>
      <c r="BG63" s="44">
        <v>121725</v>
      </c>
      <c r="BH63" s="44">
        <v>102825</v>
      </c>
      <c r="BI63" s="44">
        <v>56004</v>
      </c>
      <c r="BJ63" s="44">
        <v>32574</v>
      </c>
      <c r="BK63" s="44">
        <v>19773</v>
      </c>
      <c r="BL63" s="44">
        <v>13500</v>
      </c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</row>
    <row r="64" spans="1:186" x14ac:dyDescent="0.25">
      <c r="A64" s="47" t="s">
        <v>126</v>
      </c>
      <c r="B64" s="48"/>
      <c r="C64" s="48"/>
      <c r="D64" s="48"/>
      <c r="E64" s="48"/>
      <c r="F64" s="48"/>
      <c r="G64" s="48"/>
      <c r="H64" s="48"/>
      <c r="I64" s="48"/>
      <c r="J64" s="48"/>
      <c r="K64" s="49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</row>
    <row r="65" spans="1:186" x14ac:dyDescent="0.25">
      <c r="A65" s="35">
        <v>5</v>
      </c>
      <c r="B65" s="36">
        <v>1344</v>
      </c>
      <c r="C65" s="37" t="s">
        <v>127</v>
      </c>
      <c r="D65" s="38">
        <v>42552</v>
      </c>
      <c r="E65" s="39">
        <v>24</v>
      </c>
      <c r="F65" s="40">
        <v>0.33660000000000001</v>
      </c>
      <c r="G65" s="41">
        <f t="shared" ref="G65:G109" si="24">SUM(L65:BL65)</f>
        <v>1680390</v>
      </c>
      <c r="H65" s="41">
        <v>0</v>
      </c>
      <c r="I65" s="42">
        <f t="shared" ref="I65:I66" si="25">((G65+H65)/((F65*(A65*1000000))))</f>
        <v>0.99844919786096253</v>
      </c>
      <c r="J65" s="43">
        <f>IF(E65&gt;12,SUM(L65:X65)/$D$174/12," ")</f>
        <v>0.14450513061934475</v>
      </c>
      <c r="K65" s="39">
        <f>IF(E65&lt;12," ",J65/$J$180*100)</f>
        <v>95.723291768147021</v>
      </c>
      <c r="L65" s="44">
        <v>7500</v>
      </c>
      <c r="M65" s="44">
        <v>86250</v>
      </c>
      <c r="N65" s="44">
        <v>120000</v>
      </c>
      <c r="O65" s="44">
        <v>108750</v>
      </c>
      <c r="P65" s="44">
        <v>123375</v>
      </c>
      <c r="Q65" s="44">
        <v>129430</v>
      </c>
      <c r="R65" s="44">
        <v>94875</v>
      </c>
      <c r="S65" s="44">
        <v>82520</v>
      </c>
      <c r="T65" s="44">
        <v>72375</v>
      </c>
      <c r="U65" s="44">
        <v>81540</v>
      </c>
      <c r="V65" s="44">
        <v>64875</v>
      </c>
      <c r="W65" s="44">
        <v>66375</v>
      </c>
      <c r="X65" s="44">
        <v>48750</v>
      </c>
      <c r="Y65" s="44">
        <v>60840</v>
      </c>
      <c r="Z65" s="44">
        <v>58500</v>
      </c>
      <c r="AA65" s="44">
        <v>60375</v>
      </c>
      <c r="AB65" s="44">
        <v>56250</v>
      </c>
      <c r="AC65" s="44">
        <v>55865</v>
      </c>
      <c r="AD65" s="44">
        <v>51950</v>
      </c>
      <c r="AE65" s="44">
        <v>47250</v>
      </c>
      <c r="AF65" s="44">
        <v>33375</v>
      </c>
      <c r="AG65" s="44">
        <v>35250</v>
      </c>
      <c r="AH65" s="44">
        <v>23250</v>
      </c>
      <c r="AI65" s="44">
        <v>16500</v>
      </c>
      <c r="AJ65" s="44">
        <v>14615</v>
      </c>
      <c r="AK65" s="44">
        <v>12375</v>
      </c>
      <c r="AL65" s="44">
        <v>14625</v>
      </c>
      <c r="AM65" s="44">
        <v>14250</v>
      </c>
      <c r="AN65" s="44">
        <v>9275</v>
      </c>
      <c r="AO65" s="44">
        <v>6375</v>
      </c>
      <c r="AP65" s="44">
        <v>2625</v>
      </c>
      <c r="AQ65" s="44">
        <v>2625</v>
      </c>
      <c r="AR65" s="44">
        <v>2250</v>
      </c>
      <c r="AS65" s="44">
        <v>750</v>
      </c>
      <c r="AT65" s="44">
        <v>4125</v>
      </c>
      <c r="AU65" s="44">
        <v>3750</v>
      </c>
      <c r="AV65" s="44">
        <v>2230</v>
      </c>
      <c r="AW65" s="44">
        <v>375</v>
      </c>
      <c r="AX65" s="44"/>
      <c r="AY65" s="44">
        <v>375</v>
      </c>
      <c r="AZ65" s="44">
        <v>750</v>
      </c>
      <c r="BA65" s="44">
        <v>1500</v>
      </c>
      <c r="BB65" s="44"/>
      <c r="BC65" s="44"/>
      <c r="BD65" s="44"/>
      <c r="BE65" s="44"/>
      <c r="BF65" s="44">
        <v>375</v>
      </c>
      <c r="BG65" s="44"/>
      <c r="BH65" s="44">
        <v>375</v>
      </c>
      <c r="BI65" s="44">
        <v>375</v>
      </c>
      <c r="BJ65" s="44">
        <v>375</v>
      </c>
      <c r="BK65" s="44"/>
      <c r="BL65" s="44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</row>
    <row r="66" spans="1:186" x14ac:dyDescent="0.25">
      <c r="A66" s="35">
        <v>5</v>
      </c>
      <c r="B66" s="36">
        <v>1403</v>
      </c>
      <c r="C66" s="46" t="s">
        <v>128</v>
      </c>
      <c r="D66" s="38">
        <v>42888</v>
      </c>
      <c r="E66" s="39">
        <f>(+$K$4-D66+1)/7</f>
        <v>4.1428571428571432</v>
      </c>
      <c r="F66" s="40">
        <v>0.33660000000000001</v>
      </c>
      <c r="G66" s="41">
        <f t="shared" si="24"/>
        <v>566625</v>
      </c>
      <c r="H66" s="41">
        <v>0</v>
      </c>
      <c r="I66" s="42">
        <f t="shared" si="25"/>
        <v>0.33667557932263814</v>
      </c>
      <c r="J66" s="43"/>
      <c r="K66" s="39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>
        <v>12750</v>
      </c>
      <c r="BI66" s="44">
        <v>135750</v>
      </c>
      <c r="BJ66" s="44">
        <v>145500</v>
      </c>
      <c r="BK66" s="44">
        <v>145875</v>
      </c>
      <c r="BL66" s="44">
        <v>126750</v>
      </c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</row>
    <row r="67" spans="1:186" x14ac:dyDescent="0.25">
      <c r="A67" s="35">
        <v>5</v>
      </c>
      <c r="B67" s="36">
        <v>1334</v>
      </c>
      <c r="C67" s="51">
        <v>802</v>
      </c>
      <c r="D67" s="38">
        <v>42552</v>
      </c>
      <c r="E67" s="39">
        <v>18</v>
      </c>
      <c r="F67" s="40">
        <v>0.33600000000000002</v>
      </c>
      <c r="G67" s="41">
        <f t="shared" si="24"/>
        <v>1677345</v>
      </c>
      <c r="H67" s="41">
        <v>0</v>
      </c>
      <c r="I67" s="42">
        <f>((G67+H67)/((F67*(A67*1000000))))</f>
        <v>0.99841964285714291</v>
      </c>
      <c r="J67" s="43">
        <f>IF(E67&gt;12,SUM(L67:X67)/$D$174/12," ")</f>
        <v>0.17814938640026812</v>
      </c>
      <c r="K67" s="39">
        <f t="shared" ref="K67:K76" si="26">IF(E67&lt;12," ",J67/$J$180*100)</f>
        <v>118.00996697916797</v>
      </c>
      <c r="L67" s="44">
        <v>9750</v>
      </c>
      <c r="M67" s="44">
        <v>116625</v>
      </c>
      <c r="N67" s="44">
        <v>132750</v>
      </c>
      <c r="O67" s="44">
        <v>137250</v>
      </c>
      <c r="P67" s="44">
        <v>139965</v>
      </c>
      <c r="Q67" s="44">
        <v>159850</v>
      </c>
      <c r="R67" s="44">
        <v>102000</v>
      </c>
      <c r="S67" s="44">
        <v>103120</v>
      </c>
      <c r="T67" s="44">
        <v>104625</v>
      </c>
      <c r="U67" s="44">
        <v>103420</v>
      </c>
      <c r="V67" s="44">
        <v>77625</v>
      </c>
      <c r="W67" s="44">
        <v>74625</v>
      </c>
      <c r="X67" s="44">
        <v>78000</v>
      </c>
      <c r="Y67" s="44">
        <v>66380</v>
      </c>
      <c r="Z67" s="44">
        <v>56740</v>
      </c>
      <c r="AA67" s="44">
        <v>55500</v>
      </c>
      <c r="AB67" s="44">
        <v>36750</v>
      </c>
      <c r="AC67" s="44">
        <v>20625</v>
      </c>
      <c r="AD67" s="44">
        <v>25975</v>
      </c>
      <c r="AE67" s="44">
        <v>16125</v>
      </c>
      <c r="AF67" s="44">
        <v>10875</v>
      </c>
      <c r="AG67" s="44">
        <v>12750</v>
      </c>
      <c r="AH67" s="44">
        <v>6375</v>
      </c>
      <c r="AI67" s="44">
        <v>4500</v>
      </c>
      <c r="AJ67" s="44">
        <v>3000</v>
      </c>
      <c r="AK67" s="44">
        <v>4875</v>
      </c>
      <c r="AL67" s="44">
        <v>2250</v>
      </c>
      <c r="AM67" s="44">
        <v>3770</v>
      </c>
      <c r="AN67" s="44">
        <v>2625</v>
      </c>
      <c r="AO67" s="44">
        <v>1500</v>
      </c>
      <c r="AP67" s="44">
        <v>1500</v>
      </c>
      <c r="AQ67" s="44">
        <v>1875</v>
      </c>
      <c r="AR67" s="44"/>
      <c r="AS67" s="44">
        <v>375</v>
      </c>
      <c r="AT67" s="44">
        <v>375</v>
      </c>
      <c r="AU67" s="44">
        <v>375</v>
      </c>
      <c r="AV67" s="44">
        <v>750</v>
      </c>
      <c r="AW67" s="44"/>
      <c r="AX67" s="44">
        <v>375</v>
      </c>
      <c r="AY67" s="44">
        <v>1125</v>
      </c>
      <c r="AZ67" s="44"/>
      <c r="BA67" s="44"/>
      <c r="BB67" s="44"/>
      <c r="BC67" s="44"/>
      <c r="BD67" s="44"/>
      <c r="BE67" s="44"/>
      <c r="BF67" s="44">
        <v>375</v>
      </c>
      <c r="BG67" s="44"/>
      <c r="BH67" s="44"/>
      <c r="BI67" s="44"/>
      <c r="BJ67" s="44"/>
      <c r="BK67" s="44"/>
      <c r="BL67" s="44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</row>
    <row r="68" spans="1:186" x14ac:dyDescent="0.25">
      <c r="A68" s="35">
        <v>5</v>
      </c>
      <c r="B68" s="36">
        <v>1317</v>
      </c>
      <c r="C68" s="37" t="s">
        <v>129</v>
      </c>
      <c r="D68" s="38">
        <v>42430</v>
      </c>
      <c r="E68" s="39">
        <v>20</v>
      </c>
      <c r="F68" s="40">
        <v>0.33660000000000001</v>
      </c>
      <c r="G68" s="41">
        <f t="shared" si="24"/>
        <v>118125</v>
      </c>
      <c r="H68" s="41">
        <v>1560675</v>
      </c>
      <c r="I68" s="42">
        <f t="shared" ref="I68:I69" si="27">((G68+H68)/((F68*(A68*1000000))))</f>
        <v>0.99750445632798579</v>
      </c>
      <c r="J68" s="43">
        <v>0.1717321226241961</v>
      </c>
      <c r="K68" s="39">
        <f t="shared" si="26"/>
        <v>113.75903408732316</v>
      </c>
      <c r="L68" s="44">
        <v>10125</v>
      </c>
      <c r="M68" s="44">
        <v>18765</v>
      </c>
      <c r="N68" s="44">
        <v>16500</v>
      </c>
      <c r="O68" s="44">
        <v>12000</v>
      </c>
      <c r="P68" s="44">
        <v>11250</v>
      </c>
      <c r="Q68" s="44">
        <v>12855</v>
      </c>
      <c r="R68" s="44">
        <v>5625</v>
      </c>
      <c r="S68" s="44">
        <v>6000</v>
      </c>
      <c r="T68" s="44">
        <v>6000</v>
      </c>
      <c r="U68" s="44">
        <v>4125</v>
      </c>
      <c r="V68" s="44">
        <v>3660</v>
      </c>
      <c r="W68" s="44">
        <v>1500</v>
      </c>
      <c r="X68" s="44">
        <v>3000</v>
      </c>
      <c r="Y68" s="44">
        <v>375</v>
      </c>
      <c r="Z68" s="44">
        <v>375</v>
      </c>
      <c r="AA68" s="44">
        <v>525</v>
      </c>
      <c r="AB68" s="44">
        <v>1875</v>
      </c>
      <c r="AC68" s="44">
        <v>375</v>
      </c>
      <c r="AD68" s="44">
        <v>1125</v>
      </c>
      <c r="AE68" s="44">
        <v>-30</v>
      </c>
      <c r="AF68" s="44">
        <v>375</v>
      </c>
      <c r="AG68" s="44">
        <v>375</v>
      </c>
      <c r="AH68" s="44">
        <v>-90</v>
      </c>
      <c r="AI68" s="44">
        <v>375</v>
      </c>
      <c r="AJ68" s="44">
        <v>375</v>
      </c>
      <c r="AK68" s="44"/>
      <c r="AL68" s="44"/>
      <c r="AM68" s="44"/>
      <c r="AN68" s="44">
        <v>-25</v>
      </c>
      <c r="AO68" s="44"/>
      <c r="AP68" s="44">
        <v>375</v>
      </c>
      <c r="AQ68" s="44"/>
      <c r="AR68" s="44">
        <v>340</v>
      </c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</row>
    <row r="69" spans="1:186" x14ac:dyDescent="0.25">
      <c r="A69" s="35">
        <v>5</v>
      </c>
      <c r="B69" s="36">
        <v>1283</v>
      </c>
      <c r="C69" s="37" t="s">
        <v>130</v>
      </c>
      <c r="D69" s="38">
        <v>42251</v>
      </c>
      <c r="E69" s="39">
        <v>24</v>
      </c>
      <c r="F69" s="40">
        <v>0.33660000000000001</v>
      </c>
      <c r="G69" s="41">
        <f t="shared" si="24"/>
        <v>7875</v>
      </c>
      <c r="H69" s="41">
        <v>1670630</v>
      </c>
      <c r="I69" s="42">
        <f t="shared" si="27"/>
        <v>0.99732917409388</v>
      </c>
      <c r="J69" s="43">
        <v>0.13916239779987127</v>
      </c>
      <c r="K69" s="39">
        <f t="shared" si="26"/>
        <v>92.184151183132741</v>
      </c>
      <c r="L69" s="44">
        <v>1125</v>
      </c>
      <c r="M69" s="44">
        <v>1500</v>
      </c>
      <c r="N69" s="44">
        <v>750</v>
      </c>
      <c r="O69" s="44"/>
      <c r="P69" s="44">
        <v>1125</v>
      </c>
      <c r="Q69" s="44">
        <v>1125</v>
      </c>
      <c r="R69" s="44">
        <v>375</v>
      </c>
      <c r="S69" s="44">
        <v>750</v>
      </c>
      <c r="T69" s="44"/>
      <c r="U69" s="44">
        <v>375</v>
      </c>
      <c r="V69" s="44"/>
      <c r="W69" s="44"/>
      <c r="X69" s="44"/>
      <c r="Y69" s="44">
        <v>375</v>
      </c>
      <c r="Z69" s="44">
        <v>375</v>
      </c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  <c r="BK69" s="44"/>
      <c r="BL69" s="44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</row>
    <row r="70" spans="1:186" x14ac:dyDescent="0.25">
      <c r="A70" s="35">
        <v>5</v>
      </c>
      <c r="B70" s="36">
        <v>1373</v>
      </c>
      <c r="C70" s="37" t="s">
        <v>131</v>
      </c>
      <c r="D70" s="38">
        <v>42769</v>
      </c>
      <c r="E70" s="39">
        <v>17</v>
      </c>
      <c r="F70" s="40">
        <v>0.33577499999999999</v>
      </c>
      <c r="G70" s="41">
        <f t="shared" ref="G70" si="28">SUM(L70:BL70)</f>
        <v>1657490</v>
      </c>
      <c r="H70" s="41">
        <v>0</v>
      </c>
      <c r="I70" s="42">
        <f>((G70+H70)/((F70*(A70*1000000))))</f>
        <v>0.98726230362594003</v>
      </c>
      <c r="J70" s="43">
        <f>IF(E70&gt;12,SUM(AQ70:BC70)/$D$174/12," ")</f>
        <v>0.1886134295091734</v>
      </c>
      <c r="K70" s="39">
        <f t="shared" si="26"/>
        <v>124.94157312557368</v>
      </c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>
        <v>8250</v>
      </c>
      <c r="AR70" s="44">
        <v>96750</v>
      </c>
      <c r="AS70" s="44">
        <v>129750</v>
      </c>
      <c r="AT70" s="44">
        <v>139125</v>
      </c>
      <c r="AU70" s="44">
        <v>159000</v>
      </c>
      <c r="AV70" s="44">
        <v>123000</v>
      </c>
      <c r="AW70" s="44">
        <v>105000</v>
      </c>
      <c r="AX70" s="44">
        <v>121500</v>
      </c>
      <c r="AY70" s="44">
        <v>125105</v>
      </c>
      <c r="AZ70" s="44">
        <v>141750</v>
      </c>
      <c r="BA70" s="44">
        <v>99750</v>
      </c>
      <c r="BB70" s="44">
        <v>91685</v>
      </c>
      <c r="BC70" s="44">
        <v>77625</v>
      </c>
      <c r="BD70" s="44">
        <v>68625</v>
      </c>
      <c r="BE70" s="44">
        <v>42750</v>
      </c>
      <c r="BF70" s="44">
        <v>33750</v>
      </c>
      <c r="BG70" s="44">
        <v>26625</v>
      </c>
      <c r="BH70" s="44">
        <v>24375</v>
      </c>
      <c r="BI70" s="44">
        <v>12375</v>
      </c>
      <c r="BJ70" s="44">
        <v>14575</v>
      </c>
      <c r="BK70" s="44">
        <v>10500</v>
      </c>
      <c r="BL70" s="44">
        <v>5625</v>
      </c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</row>
    <row r="71" spans="1:186" x14ac:dyDescent="0.25">
      <c r="A71" s="35">
        <v>5</v>
      </c>
      <c r="B71" s="50">
        <v>1335</v>
      </c>
      <c r="C71" s="51" t="s">
        <v>132</v>
      </c>
      <c r="D71" s="38">
        <v>42588</v>
      </c>
      <c r="E71" s="39">
        <v>18</v>
      </c>
      <c r="F71" s="40">
        <v>0.33660000000000001</v>
      </c>
      <c r="G71" s="41">
        <f t="shared" si="24"/>
        <v>1681160</v>
      </c>
      <c r="H71" s="41">
        <v>0</v>
      </c>
      <c r="I71" s="42">
        <f>((G71+H71)/((F71*(A71*1000000))))</f>
        <v>0.99890671420083188</v>
      </c>
      <c r="J71" s="43">
        <f>IF(E71&gt;12,SUM(Q71:AC71)/$D$174/12," ")</f>
        <v>0.1823537547409689</v>
      </c>
      <c r="K71" s="39">
        <f t="shared" si="26"/>
        <v>120.79503056585688</v>
      </c>
      <c r="L71" s="44"/>
      <c r="M71" s="44"/>
      <c r="N71" s="44"/>
      <c r="O71" s="44"/>
      <c r="P71" s="44"/>
      <c r="Q71" s="44">
        <v>7500</v>
      </c>
      <c r="R71" s="44">
        <v>99375</v>
      </c>
      <c r="S71" s="44">
        <v>126000</v>
      </c>
      <c r="T71" s="44">
        <v>145875</v>
      </c>
      <c r="U71" s="44">
        <v>146250</v>
      </c>
      <c r="V71" s="44">
        <v>114750</v>
      </c>
      <c r="W71" s="44">
        <v>93000</v>
      </c>
      <c r="X71" s="44">
        <v>106125</v>
      </c>
      <c r="Y71" s="44">
        <v>111750</v>
      </c>
      <c r="Z71" s="44">
        <v>115875</v>
      </c>
      <c r="AA71" s="44">
        <v>108750</v>
      </c>
      <c r="AB71" s="44">
        <v>103875</v>
      </c>
      <c r="AC71" s="44">
        <v>92095</v>
      </c>
      <c r="AD71" s="44">
        <v>90750</v>
      </c>
      <c r="AE71" s="44">
        <v>56250</v>
      </c>
      <c r="AF71" s="44">
        <v>35250</v>
      </c>
      <c r="AG71" s="44">
        <v>19500</v>
      </c>
      <c r="AH71" s="44">
        <v>20625</v>
      </c>
      <c r="AI71" s="44">
        <v>18000</v>
      </c>
      <c r="AJ71" s="44">
        <v>9750</v>
      </c>
      <c r="AK71" s="44">
        <v>10125</v>
      </c>
      <c r="AL71" s="44">
        <v>9835</v>
      </c>
      <c r="AM71" s="44">
        <v>6180</v>
      </c>
      <c r="AN71" s="44">
        <v>3750</v>
      </c>
      <c r="AO71" s="44">
        <v>5250</v>
      </c>
      <c r="AP71" s="44">
        <v>6750</v>
      </c>
      <c r="AQ71" s="44">
        <v>3370</v>
      </c>
      <c r="AR71" s="44">
        <v>2625</v>
      </c>
      <c r="AS71" s="44">
        <v>2250</v>
      </c>
      <c r="AT71" s="44">
        <v>2180</v>
      </c>
      <c r="AU71" s="44">
        <v>1125</v>
      </c>
      <c r="AV71" s="44">
        <v>1500</v>
      </c>
      <c r="AW71" s="44">
        <v>1125</v>
      </c>
      <c r="AX71" s="44"/>
      <c r="AY71" s="44">
        <v>750</v>
      </c>
      <c r="AZ71" s="44"/>
      <c r="BA71" s="44">
        <v>1125</v>
      </c>
      <c r="BB71" s="44">
        <v>375</v>
      </c>
      <c r="BC71" s="44">
        <v>375</v>
      </c>
      <c r="BD71" s="44"/>
      <c r="BE71" s="44"/>
      <c r="BF71" s="44">
        <v>375</v>
      </c>
      <c r="BG71" s="44"/>
      <c r="BH71" s="44"/>
      <c r="BI71" s="44">
        <v>375</v>
      </c>
      <c r="BJ71" s="44">
        <v>375</v>
      </c>
      <c r="BK71" s="44"/>
      <c r="BL71" s="44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</row>
    <row r="72" spans="1:186" x14ac:dyDescent="0.25">
      <c r="A72" s="35">
        <v>5</v>
      </c>
      <c r="B72" s="36">
        <v>1372</v>
      </c>
      <c r="C72" s="51" t="s">
        <v>133</v>
      </c>
      <c r="D72" s="38">
        <v>42741</v>
      </c>
      <c r="E72" s="39">
        <v>21</v>
      </c>
      <c r="F72" s="40">
        <v>0.33660000000000001</v>
      </c>
      <c r="G72" s="41">
        <f t="shared" si="24"/>
        <v>1669180</v>
      </c>
      <c r="H72" s="41">
        <v>0</v>
      </c>
      <c r="I72" s="42">
        <f>((G72+H72)/((F72*(A72*1000000))))</f>
        <v>0.99178847296494355</v>
      </c>
      <c r="J72" s="43">
        <f>IF(E72&gt;12,SUM(AM72:AY72)/$D$174/12," ")</f>
        <v>0.12724082260132241</v>
      </c>
      <c r="K72" s="39">
        <f t="shared" si="26"/>
        <v>84.287044580927216</v>
      </c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>
        <v>6375</v>
      </c>
      <c r="AN72" s="44">
        <v>76875</v>
      </c>
      <c r="AO72" s="44">
        <v>102375</v>
      </c>
      <c r="AP72" s="44">
        <v>83250</v>
      </c>
      <c r="AQ72" s="44">
        <v>100355</v>
      </c>
      <c r="AR72" s="44">
        <v>74250</v>
      </c>
      <c r="AS72" s="44">
        <v>59625</v>
      </c>
      <c r="AT72" s="44">
        <v>84375</v>
      </c>
      <c r="AU72" s="44">
        <v>79875</v>
      </c>
      <c r="AV72" s="44">
        <v>73500</v>
      </c>
      <c r="AW72" s="44">
        <v>66000</v>
      </c>
      <c r="AX72" s="44">
        <v>69375</v>
      </c>
      <c r="AY72" s="44">
        <v>80565</v>
      </c>
      <c r="AZ72" s="44">
        <v>90375</v>
      </c>
      <c r="BA72" s="44">
        <v>78000</v>
      </c>
      <c r="BB72" s="44">
        <v>67760</v>
      </c>
      <c r="BC72" s="44">
        <v>69375</v>
      </c>
      <c r="BD72" s="44">
        <v>94500</v>
      </c>
      <c r="BE72" s="44">
        <v>78000</v>
      </c>
      <c r="BF72" s="44">
        <v>66750</v>
      </c>
      <c r="BG72" s="44">
        <v>51000</v>
      </c>
      <c r="BH72" s="44">
        <v>54000</v>
      </c>
      <c r="BI72" s="44">
        <v>27000</v>
      </c>
      <c r="BJ72" s="44">
        <v>21375</v>
      </c>
      <c r="BK72" s="44">
        <v>6750</v>
      </c>
      <c r="BL72" s="44">
        <v>7500</v>
      </c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</row>
    <row r="73" spans="1:186" x14ac:dyDescent="0.25">
      <c r="A73" s="35">
        <v>5</v>
      </c>
      <c r="B73" s="36">
        <v>1305</v>
      </c>
      <c r="C73" s="37" t="s">
        <v>134</v>
      </c>
      <c r="D73" s="38">
        <v>42405</v>
      </c>
      <c r="E73" s="39">
        <v>18</v>
      </c>
      <c r="F73" s="40">
        <v>0.30487500000000001</v>
      </c>
      <c r="G73" s="41">
        <f t="shared" si="24"/>
        <v>66930</v>
      </c>
      <c r="H73" s="41">
        <v>1452915</v>
      </c>
      <c r="I73" s="42">
        <f t="shared" ref="I73:I86" si="29">((G73+H73)/((F73*(A73*1000000))))</f>
        <v>0.99702829028290285</v>
      </c>
      <c r="J73" s="43">
        <v>0.14512085813531642</v>
      </c>
      <c r="K73" s="39">
        <f t="shared" si="26"/>
        <v>96.131162854858047</v>
      </c>
      <c r="L73" s="44">
        <v>6660</v>
      </c>
      <c r="M73" s="44">
        <v>12990</v>
      </c>
      <c r="N73" s="44">
        <v>12000</v>
      </c>
      <c r="O73" s="44">
        <v>4875</v>
      </c>
      <c r="P73" s="44">
        <v>7125</v>
      </c>
      <c r="Q73" s="44">
        <v>5625</v>
      </c>
      <c r="R73" s="44">
        <v>1265</v>
      </c>
      <c r="S73" s="44">
        <v>3000</v>
      </c>
      <c r="T73" s="44">
        <v>3000</v>
      </c>
      <c r="U73" s="44">
        <v>3750</v>
      </c>
      <c r="V73" s="44">
        <v>710</v>
      </c>
      <c r="W73" s="44">
        <v>1125</v>
      </c>
      <c r="X73" s="44">
        <v>1105</v>
      </c>
      <c r="Y73" s="44">
        <v>375</v>
      </c>
      <c r="Z73" s="44">
        <v>375</v>
      </c>
      <c r="AA73" s="44">
        <v>375</v>
      </c>
      <c r="AB73" s="44">
        <v>1125</v>
      </c>
      <c r="AC73" s="44"/>
      <c r="AD73" s="44">
        <v>750</v>
      </c>
      <c r="AE73" s="44"/>
      <c r="AF73" s="44"/>
      <c r="AG73" s="44">
        <v>375</v>
      </c>
      <c r="AH73" s="44"/>
      <c r="AI73" s="44"/>
      <c r="AJ73" s="44">
        <v>365</v>
      </c>
      <c r="AK73" s="44"/>
      <c r="AL73" s="44"/>
      <c r="AM73" s="44"/>
      <c r="AN73" s="44">
        <v>-40</v>
      </c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</row>
    <row r="74" spans="1:186" x14ac:dyDescent="0.25">
      <c r="A74" s="35">
        <v>5</v>
      </c>
      <c r="B74" s="36">
        <v>1318</v>
      </c>
      <c r="C74" s="37" t="s">
        <v>135</v>
      </c>
      <c r="D74" s="38">
        <v>42405</v>
      </c>
      <c r="E74" s="39">
        <v>22</v>
      </c>
      <c r="F74" s="40">
        <v>0.33457500000000001</v>
      </c>
      <c r="G74" s="41">
        <f t="shared" si="24"/>
        <v>104920</v>
      </c>
      <c r="H74" s="41">
        <v>1562650</v>
      </c>
      <c r="I74" s="42">
        <f t="shared" si="29"/>
        <v>0.99682881267279388</v>
      </c>
      <c r="J74" s="43">
        <v>0.1334147210741054</v>
      </c>
      <c r="K74" s="39">
        <f t="shared" si="26"/>
        <v>88.376767086447785</v>
      </c>
      <c r="L74" s="44">
        <v>9935</v>
      </c>
      <c r="M74" s="44">
        <v>24555</v>
      </c>
      <c r="N74" s="44">
        <v>19875</v>
      </c>
      <c r="O74" s="44">
        <v>11250</v>
      </c>
      <c r="P74" s="44">
        <v>10125</v>
      </c>
      <c r="Q74" s="44">
        <v>9000</v>
      </c>
      <c r="R74" s="44">
        <v>6375</v>
      </c>
      <c r="S74" s="44">
        <v>4810</v>
      </c>
      <c r="T74" s="44">
        <v>1500</v>
      </c>
      <c r="U74" s="44">
        <v>2250</v>
      </c>
      <c r="V74" s="44"/>
      <c r="W74" s="44">
        <v>1875</v>
      </c>
      <c r="X74" s="44">
        <v>375</v>
      </c>
      <c r="Y74" s="44">
        <v>750</v>
      </c>
      <c r="Z74" s="44">
        <v>375</v>
      </c>
      <c r="AA74" s="44">
        <v>375</v>
      </c>
      <c r="AB74" s="44">
        <v>375</v>
      </c>
      <c r="AC74" s="44"/>
      <c r="AD74" s="44"/>
      <c r="AE74" s="44"/>
      <c r="AF74" s="44">
        <v>375</v>
      </c>
      <c r="AG74" s="44">
        <v>375</v>
      </c>
      <c r="AH74" s="44"/>
      <c r="AI74" s="44"/>
      <c r="AJ74" s="44">
        <v>375</v>
      </c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>
        <v>-5</v>
      </c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</row>
    <row r="75" spans="1:186" x14ac:dyDescent="0.25">
      <c r="A75" s="35">
        <v>5</v>
      </c>
      <c r="B75" s="36">
        <v>1277</v>
      </c>
      <c r="C75" s="37" t="s">
        <v>136</v>
      </c>
      <c r="D75" s="38">
        <v>42223</v>
      </c>
      <c r="E75" s="39">
        <v>20</v>
      </c>
      <c r="F75" s="40">
        <v>0.30599999999999999</v>
      </c>
      <c r="G75" s="41">
        <f t="shared" si="24"/>
        <v>4125</v>
      </c>
      <c r="H75" s="41">
        <v>1522405</v>
      </c>
      <c r="I75" s="42">
        <f t="shared" si="29"/>
        <v>0.99773202614379086</v>
      </c>
      <c r="J75" s="43">
        <v>0.14007003069328525</v>
      </c>
      <c r="K75" s="39">
        <f t="shared" si="26"/>
        <v>92.785386640325569</v>
      </c>
      <c r="L75" s="44">
        <v>750</v>
      </c>
      <c r="M75" s="44">
        <v>375</v>
      </c>
      <c r="N75" s="44">
        <v>750</v>
      </c>
      <c r="O75" s="44"/>
      <c r="P75" s="44"/>
      <c r="Q75" s="44">
        <v>375</v>
      </c>
      <c r="R75" s="44">
        <v>375</v>
      </c>
      <c r="S75" s="44">
        <v>375</v>
      </c>
      <c r="T75" s="44"/>
      <c r="U75" s="44"/>
      <c r="V75" s="44"/>
      <c r="W75" s="44">
        <v>750</v>
      </c>
      <c r="X75" s="44"/>
      <c r="Y75" s="44">
        <v>375</v>
      </c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  <c r="BL75" s="44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</row>
    <row r="76" spans="1:186" x14ac:dyDescent="0.25">
      <c r="A76" s="35">
        <v>5</v>
      </c>
      <c r="B76" s="36">
        <v>1349</v>
      </c>
      <c r="C76" s="37" t="s">
        <v>137</v>
      </c>
      <c r="D76" s="38">
        <v>42678</v>
      </c>
      <c r="E76" s="39">
        <v>25</v>
      </c>
      <c r="F76" s="40">
        <v>0.33472499999999999</v>
      </c>
      <c r="G76" s="41">
        <f t="shared" ref="G76:G77" si="30">SUM(L76:BL76)</f>
        <v>1662610</v>
      </c>
      <c r="H76" s="41">
        <v>0</v>
      </c>
      <c r="I76" s="42">
        <f t="shared" si="29"/>
        <v>0.99341847785495552</v>
      </c>
      <c r="J76" s="43">
        <f>IF(E76&gt;12,SUM(AD76:AP76)/$D$174/12," ")</f>
        <v>0.12676872051024263</v>
      </c>
      <c r="K76" s="39">
        <f t="shared" si="26"/>
        <v>83.97431405007967</v>
      </c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>
        <v>3000</v>
      </c>
      <c r="AE76" s="44">
        <v>82875</v>
      </c>
      <c r="AF76" s="44">
        <v>96375</v>
      </c>
      <c r="AG76" s="44">
        <v>84000</v>
      </c>
      <c r="AH76" s="44">
        <v>96000</v>
      </c>
      <c r="AI76" s="44">
        <v>66000</v>
      </c>
      <c r="AJ76" s="44">
        <v>63000</v>
      </c>
      <c r="AK76" s="44">
        <v>72375</v>
      </c>
      <c r="AL76" s="44">
        <v>83625</v>
      </c>
      <c r="AM76" s="44">
        <v>93370</v>
      </c>
      <c r="AN76" s="44">
        <v>68250</v>
      </c>
      <c r="AO76" s="44">
        <v>69000</v>
      </c>
      <c r="AP76" s="44">
        <v>75375</v>
      </c>
      <c r="AQ76" s="44">
        <v>81540</v>
      </c>
      <c r="AR76" s="44">
        <v>57375</v>
      </c>
      <c r="AS76" s="44">
        <v>64010</v>
      </c>
      <c r="AT76" s="44">
        <v>64500</v>
      </c>
      <c r="AU76" s="44">
        <v>74625</v>
      </c>
      <c r="AV76" s="44">
        <v>54375</v>
      </c>
      <c r="AW76" s="44">
        <v>51000</v>
      </c>
      <c r="AX76" s="44">
        <v>54750</v>
      </c>
      <c r="AY76" s="44">
        <v>45155</v>
      </c>
      <c r="AZ76" s="44">
        <v>30740</v>
      </c>
      <c r="BA76" s="44">
        <v>25125</v>
      </c>
      <c r="BB76" s="44">
        <v>20720</v>
      </c>
      <c r="BC76" s="44">
        <v>20625</v>
      </c>
      <c r="BD76" s="44">
        <v>14250</v>
      </c>
      <c r="BE76" s="44">
        <v>12000</v>
      </c>
      <c r="BF76" s="44">
        <v>8565</v>
      </c>
      <c r="BG76" s="44">
        <v>8230</v>
      </c>
      <c r="BH76" s="44">
        <v>6650</v>
      </c>
      <c r="BI76" s="44">
        <v>4620</v>
      </c>
      <c r="BJ76" s="44">
        <v>3020</v>
      </c>
      <c r="BK76" s="44">
        <v>3750</v>
      </c>
      <c r="BL76" s="44">
        <v>3740</v>
      </c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</row>
    <row r="77" spans="1:186" x14ac:dyDescent="0.25">
      <c r="A77" s="35">
        <v>5</v>
      </c>
      <c r="B77" s="36">
        <v>1397</v>
      </c>
      <c r="C77" s="46" t="s">
        <v>138</v>
      </c>
      <c r="D77" s="38">
        <v>42860</v>
      </c>
      <c r="E77" s="39">
        <f>(+$K$4-D77+1)/7</f>
        <v>8.1428571428571423</v>
      </c>
      <c r="F77" s="40">
        <v>0.33165</v>
      </c>
      <c r="G77" s="41">
        <f t="shared" si="30"/>
        <v>861415</v>
      </c>
      <c r="H77" s="41">
        <v>0</v>
      </c>
      <c r="I77" s="42">
        <f>((G77+H77)/((F77*(A77*1000000))))</f>
        <v>0.51947233529323078</v>
      </c>
      <c r="J77" s="43"/>
      <c r="K77" s="39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>
        <v>9375</v>
      </c>
      <c r="BE77" s="44">
        <v>92250</v>
      </c>
      <c r="BF77" s="44">
        <v>136125</v>
      </c>
      <c r="BG77" s="44">
        <v>114375</v>
      </c>
      <c r="BH77" s="44">
        <v>131625</v>
      </c>
      <c r="BI77" s="44">
        <v>105750</v>
      </c>
      <c r="BJ77" s="44">
        <v>93750</v>
      </c>
      <c r="BK77" s="44">
        <v>100875</v>
      </c>
      <c r="BL77" s="44">
        <v>77290</v>
      </c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</row>
    <row r="78" spans="1:186" x14ac:dyDescent="0.25">
      <c r="A78" s="35">
        <v>5</v>
      </c>
      <c r="B78" s="36">
        <v>1324</v>
      </c>
      <c r="C78" s="37" t="s">
        <v>139</v>
      </c>
      <c r="D78" s="38">
        <v>42482</v>
      </c>
      <c r="E78" s="39">
        <v>16</v>
      </c>
      <c r="F78" s="40">
        <v>0.30599999999999999</v>
      </c>
      <c r="G78" s="41">
        <f t="shared" si="24"/>
        <v>474265</v>
      </c>
      <c r="H78" s="41">
        <v>1046545</v>
      </c>
      <c r="I78" s="42">
        <f t="shared" si="29"/>
        <v>0.99399346405228761</v>
      </c>
      <c r="J78" s="43">
        <f>IF(E78&gt;12,(+H78+SUM(L78:N78))/$D$174/12," ")</f>
        <v>0.16175082052673295</v>
      </c>
      <c r="K78" s="39">
        <f>IF(E78&lt;12," ",J78/$J$180*100)</f>
        <v>107.1472059203475</v>
      </c>
      <c r="L78" s="44">
        <v>29445</v>
      </c>
      <c r="M78" s="44">
        <v>79555</v>
      </c>
      <c r="N78" s="44">
        <v>60750</v>
      </c>
      <c r="O78" s="44">
        <v>59625</v>
      </c>
      <c r="P78" s="44">
        <v>50610</v>
      </c>
      <c r="Q78" s="44">
        <v>40360</v>
      </c>
      <c r="R78" s="44">
        <v>30000</v>
      </c>
      <c r="S78" s="44">
        <v>23565</v>
      </c>
      <c r="T78" s="44">
        <v>18845</v>
      </c>
      <c r="U78" s="44">
        <v>19040</v>
      </c>
      <c r="V78" s="44">
        <v>18000</v>
      </c>
      <c r="W78" s="44">
        <v>10500</v>
      </c>
      <c r="X78" s="44">
        <v>6750</v>
      </c>
      <c r="Y78" s="44">
        <v>5840</v>
      </c>
      <c r="Z78" s="44">
        <v>4845</v>
      </c>
      <c r="AA78" s="44">
        <v>3000</v>
      </c>
      <c r="AB78" s="44">
        <v>3000</v>
      </c>
      <c r="AC78" s="44">
        <v>1335</v>
      </c>
      <c r="AD78" s="44">
        <v>1125</v>
      </c>
      <c r="AE78" s="44">
        <v>1500</v>
      </c>
      <c r="AF78" s="44">
        <v>1875</v>
      </c>
      <c r="AG78" s="44">
        <v>750</v>
      </c>
      <c r="AH78" s="44">
        <v>665</v>
      </c>
      <c r="AI78" s="44">
        <v>750</v>
      </c>
      <c r="AJ78" s="44">
        <v>215</v>
      </c>
      <c r="AK78" s="44">
        <v>375</v>
      </c>
      <c r="AL78" s="44">
        <v>375</v>
      </c>
      <c r="AM78" s="44"/>
      <c r="AN78" s="44">
        <v>375</v>
      </c>
      <c r="AO78" s="44">
        <v>375</v>
      </c>
      <c r="AP78" s="44">
        <v>-160</v>
      </c>
      <c r="AQ78" s="44">
        <v>230</v>
      </c>
      <c r="AR78" s="44">
        <v>375</v>
      </c>
      <c r="AS78" s="44"/>
      <c r="AT78" s="44">
        <v>375</v>
      </c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  <c r="BG78" s="44"/>
      <c r="BH78" s="44"/>
      <c r="BI78" s="44"/>
      <c r="BJ78" s="44"/>
      <c r="BK78" s="44"/>
      <c r="BL78" s="44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</row>
    <row r="79" spans="1:186" x14ac:dyDescent="0.25">
      <c r="A79" s="35">
        <v>5</v>
      </c>
      <c r="B79" s="36">
        <v>1325</v>
      </c>
      <c r="C79" s="37" t="s">
        <v>140</v>
      </c>
      <c r="D79" s="38">
        <v>42496</v>
      </c>
      <c r="E79" s="39">
        <v>13</v>
      </c>
      <c r="F79" s="40">
        <v>0.30599999999999999</v>
      </c>
      <c r="G79" s="41">
        <f t="shared" si="24"/>
        <v>547185</v>
      </c>
      <c r="H79" s="41">
        <v>975040</v>
      </c>
      <c r="I79" s="42">
        <f t="shared" si="29"/>
        <v>0.99491830065359477</v>
      </c>
      <c r="J79" s="43">
        <f>IF(E79&gt;12,(+H79+SUM(L79:P79))/$D$174/12," ")</f>
        <v>0.17715265254881937</v>
      </c>
      <c r="K79" s="39">
        <f>IF(E79&lt;12," ",J79/$J$180*100)</f>
        <v>117.34970914009686</v>
      </c>
      <c r="L79" s="44">
        <v>40150</v>
      </c>
      <c r="M79" s="44">
        <v>99045</v>
      </c>
      <c r="N79" s="44">
        <v>84375</v>
      </c>
      <c r="O79" s="44">
        <v>71625</v>
      </c>
      <c r="P79" s="44">
        <v>61875</v>
      </c>
      <c r="Q79" s="44">
        <v>47590</v>
      </c>
      <c r="R79" s="44">
        <v>35250</v>
      </c>
      <c r="S79" s="44">
        <v>26975</v>
      </c>
      <c r="T79" s="44">
        <v>17625</v>
      </c>
      <c r="U79" s="44">
        <v>13125</v>
      </c>
      <c r="V79" s="44">
        <v>12000</v>
      </c>
      <c r="W79" s="44">
        <v>5250</v>
      </c>
      <c r="X79" s="44">
        <v>5250</v>
      </c>
      <c r="Y79" s="44">
        <v>4875</v>
      </c>
      <c r="Z79" s="44">
        <v>3375</v>
      </c>
      <c r="AA79" s="44">
        <v>3750</v>
      </c>
      <c r="AB79" s="44">
        <v>1875</v>
      </c>
      <c r="AC79" s="44">
        <v>1500</v>
      </c>
      <c r="AD79" s="44">
        <v>2625</v>
      </c>
      <c r="AE79" s="44">
        <v>3000</v>
      </c>
      <c r="AF79" s="44">
        <v>2625</v>
      </c>
      <c r="AG79" s="44">
        <v>375</v>
      </c>
      <c r="AH79" s="44">
        <v>750</v>
      </c>
      <c r="AI79" s="44">
        <v>375</v>
      </c>
      <c r="AJ79" s="44">
        <v>125</v>
      </c>
      <c r="AK79" s="44">
        <v>375</v>
      </c>
      <c r="AL79" s="44">
        <v>750</v>
      </c>
      <c r="AM79" s="44"/>
      <c r="AN79" s="44"/>
      <c r="AO79" s="44">
        <v>375</v>
      </c>
      <c r="AP79" s="44"/>
      <c r="AQ79" s="44"/>
      <c r="AR79" s="44"/>
      <c r="AS79" s="44"/>
      <c r="AT79" s="44">
        <v>375</v>
      </c>
      <c r="AU79" s="44"/>
      <c r="AV79" s="44">
        <v>-75</v>
      </c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</row>
    <row r="80" spans="1:186" x14ac:dyDescent="0.25">
      <c r="A80" s="35">
        <v>5</v>
      </c>
      <c r="B80" s="36">
        <v>1294</v>
      </c>
      <c r="C80" s="37" t="s">
        <v>141</v>
      </c>
      <c r="D80" s="38">
        <v>42314</v>
      </c>
      <c r="E80" s="39">
        <v>22</v>
      </c>
      <c r="F80" s="40">
        <v>0.33660000000000001</v>
      </c>
      <c r="G80" s="41">
        <f t="shared" si="24"/>
        <v>11140</v>
      </c>
      <c r="H80" s="41">
        <v>1666720</v>
      </c>
      <c r="I80" s="42">
        <f t="shared" si="29"/>
        <v>0.9969459298871064</v>
      </c>
      <c r="J80" s="43">
        <v>0.15249030528381979</v>
      </c>
      <c r="K80" s="39">
        <f>IF(E80&lt;12," ",J80/$J$180*100)</f>
        <v>101.01284239483483</v>
      </c>
      <c r="L80" s="44">
        <v>750</v>
      </c>
      <c r="M80" s="44">
        <v>1125</v>
      </c>
      <c r="N80" s="44">
        <v>1125</v>
      </c>
      <c r="O80" s="44">
        <v>750</v>
      </c>
      <c r="P80" s="44">
        <v>750</v>
      </c>
      <c r="Q80" s="44">
        <v>375</v>
      </c>
      <c r="R80" s="44">
        <v>1125</v>
      </c>
      <c r="S80" s="44">
        <v>1125</v>
      </c>
      <c r="T80" s="44">
        <v>750</v>
      </c>
      <c r="U80" s="44">
        <v>270</v>
      </c>
      <c r="V80" s="44">
        <v>1500</v>
      </c>
      <c r="W80" s="44">
        <v>375</v>
      </c>
      <c r="X80" s="44">
        <v>375</v>
      </c>
      <c r="Y80" s="44">
        <v>750</v>
      </c>
      <c r="Z80" s="44">
        <v>-5</v>
      </c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</row>
    <row r="81" spans="1:186" x14ac:dyDescent="0.25">
      <c r="A81" s="35">
        <v>5</v>
      </c>
      <c r="B81" s="36">
        <v>1400</v>
      </c>
      <c r="C81" s="46" t="s">
        <v>142</v>
      </c>
      <c r="D81" s="38">
        <v>42832</v>
      </c>
      <c r="E81" s="39">
        <f>(+$K$4-D81+1)/7</f>
        <v>12.142857142857142</v>
      </c>
      <c r="F81" s="40">
        <v>0.33660000000000001</v>
      </c>
      <c r="G81" s="41">
        <f t="shared" si="24"/>
        <v>1269990</v>
      </c>
      <c r="H81" s="41">
        <v>0</v>
      </c>
      <c r="I81" s="42">
        <f t="shared" si="29"/>
        <v>0.75459893048128346</v>
      </c>
      <c r="J81" s="43">
        <f>IF(E81&gt;12,SUM(AZ81:BL81)/$D$174/12," ")</f>
        <v>0.16889153088744555</v>
      </c>
      <c r="K81" s="39">
        <f>IF(E81&lt;12," ",J81/$J$180*100)</f>
        <v>111.87736531580094</v>
      </c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>
        <v>9750</v>
      </c>
      <c r="BA81" s="44">
        <v>122250</v>
      </c>
      <c r="BB81" s="44">
        <v>144990</v>
      </c>
      <c r="BC81" s="44">
        <v>129750</v>
      </c>
      <c r="BD81" s="44">
        <v>142875</v>
      </c>
      <c r="BE81" s="44">
        <v>112875</v>
      </c>
      <c r="BF81" s="44">
        <v>99750</v>
      </c>
      <c r="BG81" s="44">
        <v>106500</v>
      </c>
      <c r="BH81" s="44">
        <v>97875</v>
      </c>
      <c r="BI81" s="44">
        <v>76875</v>
      </c>
      <c r="BJ81" s="44">
        <v>85875</v>
      </c>
      <c r="BK81" s="44">
        <v>75000</v>
      </c>
      <c r="BL81" s="44">
        <v>65625</v>
      </c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</row>
    <row r="82" spans="1:186" x14ac:dyDescent="0.25">
      <c r="A82" s="35">
        <v>5</v>
      </c>
      <c r="B82" s="36">
        <v>1401</v>
      </c>
      <c r="C82" s="46" t="s">
        <v>143</v>
      </c>
      <c r="D82" s="38">
        <v>42832</v>
      </c>
      <c r="E82" s="39">
        <f>(+$K$4-D82+1)/7</f>
        <v>12.142857142857142</v>
      </c>
      <c r="F82" s="40">
        <v>0.33660000000000001</v>
      </c>
      <c r="G82" s="41">
        <f t="shared" si="24"/>
        <v>1493045</v>
      </c>
      <c r="H82" s="41">
        <v>0</v>
      </c>
      <c r="I82" s="42">
        <f t="shared" si="29"/>
        <v>0.88713309566250742</v>
      </c>
      <c r="J82" s="43">
        <f>IF(E82&gt;12,SUM(AZ82:BL82)/$D$174/12," ")</f>
        <v>0.19855483565527768</v>
      </c>
      <c r="K82" s="39">
        <f>IF(E82&lt;12," ",J82/$J$180*100)</f>
        <v>131.52697336036502</v>
      </c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>
        <v>10500</v>
      </c>
      <c r="BA82" s="44">
        <v>133875</v>
      </c>
      <c r="BB82" s="44">
        <v>155570</v>
      </c>
      <c r="BC82" s="44">
        <v>155625</v>
      </c>
      <c r="BD82" s="44">
        <v>163875</v>
      </c>
      <c r="BE82" s="44">
        <v>136125</v>
      </c>
      <c r="BF82" s="44">
        <v>124500</v>
      </c>
      <c r="BG82" s="44">
        <v>123375</v>
      </c>
      <c r="BH82" s="44">
        <v>135750</v>
      </c>
      <c r="BI82" s="44">
        <v>107625</v>
      </c>
      <c r="BJ82" s="44">
        <v>96370</v>
      </c>
      <c r="BK82" s="44">
        <v>95625</v>
      </c>
      <c r="BL82" s="44">
        <v>54230</v>
      </c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</row>
    <row r="83" spans="1:186" x14ac:dyDescent="0.25">
      <c r="A83" s="35">
        <v>5</v>
      </c>
      <c r="B83" s="36">
        <v>1262</v>
      </c>
      <c r="C83" s="37" t="s">
        <v>144</v>
      </c>
      <c r="D83" s="38">
        <v>42125</v>
      </c>
      <c r="E83" s="39">
        <v>22</v>
      </c>
      <c r="F83" s="40">
        <v>0.30599999999999999</v>
      </c>
      <c r="G83" s="41">
        <f t="shared" si="24"/>
        <v>-125</v>
      </c>
      <c r="H83" s="41">
        <v>1510580</v>
      </c>
      <c r="I83" s="42">
        <f t="shared" si="29"/>
        <v>0.98722549019607841</v>
      </c>
      <c r="J83" s="45" t="s">
        <v>75</v>
      </c>
      <c r="K83" s="39" t="s">
        <v>75</v>
      </c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>
        <v>-125</v>
      </c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</row>
    <row r="84" spans="1:186" x14ac:dyDescent="0.25">
      <c r="A84" s="35">
        <v>5</v>
      </c>
      <c r="B84" s="36">
        <v>1304</v>
      </c>
      <c r="C84" s="37" t="s">
        <v>145</v>
      </c>
      <c r="D84" s="38">
        <v>42377</v>
      </c>
      <c r="E84" s="39">
        <v>17</v>
      </c>
      <c r="F84" s="40">
        <v>0.30599999999999999</v>
      </c>
      <c r="G84" s="41">
        <f t="shared" si="24"/>
        <v>25950</v>
      </c>
      <c r="H84" s="41">
        <v>1498140</v>
      </c>
      <c r="I84" s="42">
        <f t="shared" si="29"/>
        <v>0.99613725490196081</v>
      </c>
      <c r="J84" s="43">
        <v>0.15432884370894043</v>
      </c>
      <c r="K84" s="39">
        <f t="shared" ref="K84:K91" si="31">IF(E84&lt;12," ",J84/$J$180*100)</f>
        <v>102.23072960299471</v>
      </c>
      <c r="L84" s="44">
        <v>1125</v>
      </c>
      <c r="M84" s="44">
        <v>5105</v>
      </c>
      <c r="N84" s="44">
        <v>1125</v>
      </c>
      <c r="O84" s="44">
        <v>3545</v>
      </c>
      <c r="P84" s="44">
        <v>2840</v>
      </c>
      <c r="Q84" s="44">
        <v>965</v>
      </c>
      <c r="R84" s="44">
        <v>3540</v>
      </c>
      <c r="S84" s="44">
        <v>1805</v>
      </c>
      <c r="T84" s="44">
        <v>1500</v>
      </c>
      <c r="U84" s="44">
        <v>1125</v>
      </c>
      <c r="V84" s="44">
        <v>535</v>
      </c>
      <c r="W84" s="44">
        <v>1500</v>
      </c>
      <c r="X84" s="44">
        <v>750</v>
      </c>
      <c r="Y84" s="44">
        <v>375</v>
      </c>
      <c r="Z84" s="44">
        <v>375</v>
      </c>
      <c r="AA84" s="44"/>
      <c r="AB84" s="44"/>
      <c r="AC84" s="44"/>
      <c r="AD84" s="44"/>
      <c r="AE84" s="44"/>
      <c r="AF84" s="44"/>
      <c r="AG84" s="44">
        <v>-140</v>
      </c>
      <c r="AH84" s="44"/>
      <c r="AI84" s="44"/>
      <c r="AJ84" s="44"/>
      <c r="AK84" s="44"/>
      <c r="AL84" s="44">
        <v>-120</v>
      </c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</row>
    <row r="85" spans="1:186" x14ac:dyDescent="0.25">
      <c r="A85" s="35">
        <v>5</v>
      </c>
      <c r="B85" s="36">
        <v>1275</v>
      </c>
      <c r="C85" s="37" t="s">
        <v>146</v>
      </c>
      <c r="D85" s="38">
        <v>42188</v>
      </c>
      <c r="E85" s="39">
        <v>22</v>
      </c>
      <c r="F85" s="40">
        <v>0.304425</v>
      </c>
      <c r="G85" s="41">
        <f t="shared" si="24"/>
        <v>640</v>
      </c>
      <c r="H85" s="41">
        <v>1517570</v>
      </c>
      <c r="I85" s="42">
        <f t="shared" si="29"/>
        <v>0.9974279379157428</v>
      </c>
      <c r="J85" s="43">
        <v>0.12307768007702578</v>
      </c>
      <c r="K85" s="39">
        <f t="shared" si="31"/>
        <v>81.529289857495428</v>
      </c>
      <c r="L85" s="44">
        <v>375</v>
      </c>
      <c r="M85" s="44"/>
      <c r="N85" s="44"/>
      <c r="O85" s="44"/>
      <c r="P85" s="44"/>
      <c r="Q85" s="44"/>
      <c r="R85" s="44">
        <v>375</v>
      </c>
      <c r="S85" s="44"/>
      <c r="T85" s="44"/>
      <c r="U85" s="44"/>
      <c r="V85" s="44"/>
      <c r="W85" s="44"/>
      <c r="X85" s="44"/>
      <c r="Y85" s="44">
        <v>105</v>
      </c>
      <c r="Z85" s="44">
        <v>-215</v>
      </c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</row>
    <row r="86" spans="1:186" x14ac:dyDescent="0.25">
      <c r="A86" s="35">
        <v>5</v>
      </c>
      <c r="B86" s="36">
        <v>1278</v>
      </c>
      <c r="C86" s="37" t="s">
        <v>147</v>
      </c>
      <c r="D86" s="38">
        <v>42251</v>
      </c>
      <c r="E86" s="39">
        <v>26</v>
      </c>
      <c r="F86" s="40">
        <v>0.305925</v>
      </c>
      <c r="G86" s="41">
        <f t="shared" si="24"/>
        <v>9980</v>
      </c>
      <c r="H86" s="41">
        <v>1513040</v>
      </c>
      <c r="I86" s="53">
        <f t="shared" si="29"/>
        <v>0.99568194818991584</v>
      </c>
      <c r="J86" s="43">
        <v>9.5153173855917095E-2</v>
      </c>
      <c r="K86" s="39">
        <f t="shared" si="31"/>
        <v>63.031499190630413</v>
      </c>
      <c r="L86" s="44">
        <v>1145</v>
      </c>
      <c r="M86" s="44">
        <v>750</v>
      </c>
      <c r="N86" s="44">
        <v>375</v>
      </c>
      <c r="O86" s="44">
        <v>2125</v>
      </c>
      <c r="P86" s="44">
        <v>750</v>
      </c>
      <c r="Q86" s="44">
        <v>1875</v>
      </c>
      <c r="R86" s="44"/>
      <c r="S86" s="44">
        <v>1125</v>
      </c>
      <c r="T86" s="44"/>
      <c r="U86" s="44">
        <v>870</v>
      </c>
      <c r="V86" s="44"/>
      <c r="W86" s="44">
        <v>750</v>
      </c>
      <c r="X86" s="44">
        <v>375</v>
      </c>
      <c r="Y86" s="44">
        <v>140</v>
      </c>
      <c r="Z86" s="44">
        <v>-300</v>
      </c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44"/>
      <c r="BJ86" s="44"/>
      <c r="BK86" s="44"/>
      <c r="BL86" s="44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</row>
    <row r="87" spans="1:186" x14ac:dyDescent="0.25">
      <c r="A87" s="35">
        <v>5</v>
      </c>
      <c r="B87" s="50">
        <v>1347</v>
      </c>
      <c r="C87" s="51" t="s">
        <v>148</v>
      </c>
      <c r="D87" s="38">
        <v>42588</v>
      </c>
      <c r="E87" s="39">
        <v>30</v>
      </c>
      <c r="F87" s="40">
        <v>0.32474999999999998</v>
      </c>
      <c r="G87" s="41">
        <f t="shared" ref="G87:G88" si="32">SUM(L87:BL87)</f>
        <v>1613525</v>
      </c>
      <c r="H87" s="41">
        <v>0</v>
      </c>
      <c r="I87" s="42">
        <f>((G87+H87)/((F87*(A87*1000000))))</f>
        <v>0.99370284834488065</v>
      </c>
      <c r="J87" s="43">
        <f>IF(E87&gt;12,SUM(Q87:AC87)/$D$174/12," ")</f>
        <v>0.11356316061046125</v>
      </c>
      <c r="K87" s="39">
        <f t="shared" si="31"/>
        <v>75.226668497076062</v>
      </c>
      <c r="L87" s="44"/>
      <c r="M87" s="44"/>
      <c r="N87" s="44"/>
      <c r="O87" s="44"/>
      <c r="P87" s="44"/>
      <c r="Q87" s="44">
        <v>5625</v>
      </c>
      <c r="R87" s="44">
        <v>71625</v>
      </c>
      <c r="S87" s="44">
        <v>100125</v>
      </c>
      <c r="T87" s="44">
        <v>90000</v>
      </c>
      <c r="U87" s="44">
        <v>99750</v>
      </c>
      <c r="V87" s="44">
        <v>76875</v>
      </c>
      <c r="W87" s="44">
        <v>62625</v>
      </c>
      <c r="X87" s="44">
        <v>57750</v>
      </c>
      <c r="Y87" s="44">
        <v>59150</v>
      </c>
      <c r="Z87" s="44">
        <v>64875</v>
      </c>
      <c r="AA87" s="44">
        <v>59625</v>
      </c>
      <c r="AB87" s="44">
        <v>61295</v>
      </c>
      <c r="AC87" s="44">
        <v>44625</v>
      </c>
      <c r="AD87" s="44">
        <v>60540</v>
      </c>
      <c r="AE87" s="44">
        <v>54000</v>
      </c>
      <c r="AF87" s="44">
        <v>44625</v>
      </c>
      <c r="AG87" s="44">
        <v>46875</v>
      </c>
      <c r="AH87" s="44">
        <v>48000</v>
      </c>
      <c r="AI87" s="44">
        <v>41250</v>
      </c>
      <c r="AJ87" s="44">
        <v>42750</v>
      </c>
      <c r="AK87" s="44">
        <v>41655</v>
      </c>
      <c r="AL87" s="44">
        <v>54455</v>
      </c>
      <c r="AM87" s="44">
        <v>55875</v>
      </c>
      <c r="AN87" s="44">
        <v>46125</v>
      </c>
      <c r="AO87" s="44">
        <v>37500</v>
      </c>
      <c r="AP87" s="44">
        <v>30590</v>
      </c>
      <c r="AQ87" s="44">
        <v>36000</v>
      </c>
      <c r="AR87" s="44">
        <v>17910</v>
      </c>
      <c r="AS87" s="44">
        <v>13875</v>
      </c>
      <c r="AT87" s="44">
        <v>13785</v>
      </c>
      <c r="AU87" s="44">
        <v>17250</v>
      </c>
      <c r="AV87" s="44">
        <v>10125</v>
      </c>
      <c r="AW87" s="44">
        <v>8290</v>
      </c>
      <c r="AX87" s="44">
        <v>8375</v>
      </c>
      <c r="AY87" s="44">
        <v>8805</v>
      </c>
      <c r="AZ87" s="44">
        <v>4125</v>
      </c>
      <c r="BA87" s="44">
        <v>3000</v>
      </c>
      <c r="BB87" s="44">
        <v>2250</v>
      </c>
      <c r="BC87" s="44">
        <v>1125</v>
      </c>
      <c r="BD87" s="44">
        <v>2625</v>
      </c>
      <c r="BE87" s="44">
        <v>3375</v>
      </c>
      <c r="BF87" s="44">
        <v>1125</v>
      </c>
      <c r="BG87" s="44">
        <v>750</v>
      </c>
      <c r="BH87" s="44">
        <v>1050</v>
      </c>
      <c r="BI87" s="44">
        <v>375</v>
      </c>
      <c r="BJ87" s="44">
        <v>1125</v>
      </c>
      <c r="BK87" s="44"/>
      <c r="BL87" s="44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</row>
    <row r="88" spans="1:186" x14ac:dyDescent="0.25">
      <c r="A88" s="35">
        <v>5</v>
      </c>
      <c r="B88" s="36">
        <v>1361</v>
      </c>
      <c r="C88" s="51" t="s">
        <v>149</v>
      </c>
      <c r="D88" s="38">
        <v>42678</v>
      </c>
      <c r="E88" s="39">
        <v>22</v>
      </c>
      <c r="F88" s="40">
        <v>0.33660000000000001</v>
      </c>
      <c r="G88" s="41">
        <f t="shared" si="32"/>
        <v>1675490</v>
      </c>
      <c r="H88" s="41">
        <v>0</v>
      </c>
      <c r="I88" s="42">
        <f t="shared" ref="I88" si="33">((G88+H88)/((F88*(A88*1000000))))</f>
        <v>0.99553773024361258</v>
      </c>
      <c r="J88" s="43">
        <f>IF(E88&gt;12,SUM(AD88:AP88)/$D$174/12," ")</f>
        <v>0.12443879695088543</v>
      </c>
      <c r="K88" s="39">
        <f t="shared" si="31"/>
        <v>82.430922810516492</v>
      </c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>
        <v>5625</v>
      </c>
      <c r="AE88" s="44">
        <v>71250</v>
      </c>
      <c r="AF88" s="44">
        <v>82125</v>
      </c>
      <c r="AG88" s="44">
        <v>87000</v>
      </c>
      <c r="AH88" s="44">
        <v>84375</v>
      </c>
      <c r="AI88" s="44">
        <v>59625</v>
      </c>
      <c r="AJ88" s="44">
        <v>54375</v>
      </c>
      <c r="AK88" s="44">
        <v>68250</v>
      </c>
      <c r="AL88" s="44">
        <v>73225</v>
      </c>
      <c r="AM88" s="44">
        <v>88500</v>
      </c>
      <c r="AN88" s="44">
        <v>79875</v>
      </c>
      <c r="AO88" s="44">
        <v>85125</v>
      </c>
      <c r="AP88" s="44">
        <v>96375</v>
      </c>
      <c r="AQ88" s="44">
        <v>84040</v>
      </c>
      <c r="AR88" s="44">
        <v>80055</v>
      </c>
      <c r="AS88" s="44">
        <v>69750</v>
      </c>
      <c r="AT88" s="44">
        <v>93000</v>
      </c>
      <c r="AU88" s="44">
        <v>92625</v>
      </c>
      <c r="AV88" s="44">
        <v>71250</v>
      </c>
      <c r="AW88" s="44">
        <v>57000</v>
      </c>
      <c r="AX88" s="44">
        <v>53250</v>
      </c>
      <c r="AY88" s="44">
        <v>35240</v>
      </c>
      <c r="AZ88" s="44">
        <v>28875</v>
      </c>
      <c r="BA88" s="44">
        <v>21000</v>
      </c>
      <c r="BB88" s="44">
        <v>10875</v>
      </c>
      <c r="BC88" s="44">
        <v>11250</v>
      </c>
      <c r="BD88" s="44">
        <v>5545</v>
      </c>
      <c r="BE88" s="44">
        <v>4875</v>
      </c>
      <c r="BF88" s="44">
        <v>4875</v>
      </c>
      <c r="BG88" s="44">
        <v>2560</v>
      </c>
      <c r="BH88" s="44">
        <v>3600</v>
      </c>
      <c r="BI88" s="44">
        <v>2430</v>
      </c>
      <c r="BJ88" s="44">
        <v>3545</v>
      </c>
      <c r="BK88" s="44">
        <v>2625</v>
      </c>
      <c r="BL88" s="44">
        <v>1500</v>
      </c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</row>
    <row r="89" spans="1:186" x14ac:dyDescent="0.25">
      <c r="A89" s="35">
        <v>5</v>
      </c>
      <c r="B89" s="36">
        <v>1322</v>
      </c>
      <c r="C89" s="37" t="s">
        <v>150</v>
      </c>
      <c r="D89" s="38">
        <v>42524</v>
      </c>
      <c r="E89" s="39">
        <v>14</v>
      </c>
      <c r="F89" s="40">
        <v>0.30067500000000003</v>
      </c>
      <c r="G89" s="41">
        <f t="shared" si="24"/>
        <v>966410</v>
      </c>
      <c r="H89" s="41">
        <v>532365</v>
      </c>
      <c r="I89" s="42">
        <f>((G89+H89)/((F89*(A89*1000000))))</f>
        <v>0.99694021784318598</v>
      </c>
      <c r="J89" s="43">
        <f>IF(E89&gt;12,(+H89+SUM(L89:T89))/$D$174/12," ")</f>
        <v>0.17006713158748651</v>
      </c>
      <c r="K89" s="39">
        <f t="shared" si="31"/>
        <v>112.65610838416502</v>
      </c>
      <c r="L89" s="44">
        <v>47305</v>
      </c>
      <c r="M89" s="44">
        <v>106420</v>
      </c>
      <c r="N89" s="44">
        <v>91125</v>
      </c>
      <c r="O89" s="44">
        <v>103500</v>
      </c>
      <c r="P89" s="44">
        <v>104570</v>
      </c>
      <c r="Q89" s="44">
        <v>103420</v>
      </c>
      <c r="R89" s="44">
        <v>74250</v>
      </c>
      <c r="S89" s="44">
        <v>61875</v>
      </c>
      <c r="T89" s="44">
        <v>54000</v>
      </c>
      <c r="U89" s="44">
        <v>48750</v>
      </c>
      <c r="V89" s="44">
        <v>35250</v>
      </c>
      <c r="W89" s="44">
        <v>31500</v>
      </c>
      <c r="X89" s="44">
        <v>18375</v>
      </c>
      <c r="Y89" s="44">
        <v>14625</v>
      </c>
      <c r="Z89" s="44">
        <v>13875</v>
      </c>
      <c r="AA89" s="44">
        <v>12000</v>
      </c>
      <c r="AB89" s="44">
        <v>11625</v>
      </c>
      <c r="AC89" s="44">
        <v>5250</v>
      </c>
      <c r="AD89" s="44">
        <v>7125</v>
      </c>
      <c r="AE89" s="44">
        <v>1875</v>
      </c>
      <c r="AF89" s="44">
        <v>2625</v>
      </c>
      <c r="AG89" s="44">
        <v>2900</v>
      </c>
      <c r="AH89" s="44">
        <v>2445</v>
      </c>
      <c r="AI89" s="44">
        <v>2275</v>
      </c>
      <c r="AJ89" s="44">
        <v>610</v>
      </c>
      <c r="AK89" s="44">
        <v>1125</v>
      </c>
      <c r="AL89" s="44">
        <v>1125</v>
      </c>
      <c r="AM89" s="44">
        <v>2315</v>
      </c>
      <c r="AN89" s="44">
        <v>240</v>
      </c>
      <c r="AO89" s="44">
        <v>375</v>
      </c>
      <c r="AP89" s="44">
        <v>715</v>
      </c>
      <c r="AQ89" s="44">
        <v>910</v>
      </c>
      <c r="AR89" s="44">
        <v>290</v>
      </c>
      <c r="AS89" s="44">
        <v>375</v>
      </c>
      <c r="AT89" s="44">
        <v>-20</v>
      </c>
      <c r="AU89" s="44">
        <v>-55</v>
      </c>
      <c r="AV89" s="44"/>
      <c r="AW89" s="44"/>
      <c r="AX89" s="44">
        <v>-55</v>
      </c>
      <c r="AY89" s="44"/>
      <c r="AZ89" s="44">
        <v>375</v>
      </c>
      <c r="BA89" s="44">
        <v>375</v>
      </c>
      <c r="BB89" s="44">
        <v>375</v>
      </c>
      <c r="BC89" s="44"/>
      <c r="BD89" s="44"/>
      <c r="BE89" s="44"/>
      <c r="BF89" s="44"/>
      <c r="BG89" s="44">
        <v>375</v>
      </c>
      <c r="BH89" s="44"/>
      <c r="BI89" s="44"/>
      <c r="BJ89" s="44"/>
      <c r="BK89" s="44"/>
      <c r="BL89" s="44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</row>
    <row r="90" spans="1:186" x14ac:dyDescent="0.25">
      <c r="A90" s="35">
        <v>5</v>
      </c>
      <c r="B90" s="36">
        <v>1395</v>
      </c>
      <c r="C90" s="37" t="s">
        <v>151</v>
      </c>
      <c r="D90" s="38">
        <v>42769</v>
      </c>
      <c r="E90" s="39">
        <v>19</v>
      </c>
      <c r="F90" s="40">
        <v>0.33397500000000002</v>
      </c>
      <c r="G90" s="41">
        <f t="shared" si="24"/>
        <v>1618980</v>
      </c>
      <c r="H90" s="41">
        <v>0</v>
      </c>
      <c r="I90" s="42">
        <f>((G90+H90)/((F90*(A90*1000000))))</f>
        <v>0.9695216707837413</v>
      </c>
      <c r="J90" s="43">
        <f>IF(E90&gt;12,SUM(AQ90:BC90)/$D$174/12," ")</f>
        <v>0.16907305746612833</v>
      </c>
      <c r="K90" s="39">
        <f t="shared" si="31"/>
        <v>111.99761240723952</v>
      </c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>
        <v>8625</v>
      </c>
      <c r="AR90" s="44">
        <v>97500</v>
      </c>
      <c r="AS90" s="44">
        <v>113625</v>
      </c>
      <c r="AT90" s="44">
        <v>138375</v>
      </c>
      <c r="AU90" s="44">
        <v>130875</v>
      </c>
      <c r="AV90" s="44">
        <v>105375</v>
      </c>
      <c r="AW90" s="44">
        <v>98625</v>
      </c>
      <c r="AX90" s="44">
        <v>102750</v>
      </c>
      <c r="AY90" s="44">
        <v>114105</v>
      </c>
      <c r="AZ90" s="44">
        <v>112125</v>
      </c>
      <c r="BA90" s="44">
        <v>81750</v>
      </c>
      <c r="BB90" s="44">
        <v>87375</v>
      </c>
      <c r="BC90" s="44">
        <v>80250</v>
      </c>
      <c r="BD90" s="44">
        <v>80625</v>
      </c>
      <c r="BE90" s="44">
        <v>70500</v>
      </c>
      <c r="BF90" s="44">
        <v>55875</v>
      </c>
      <c r="BG90" s="44">
        <v>36375</v>
      </c>
      <c r="BH90" s="44">
        <v>34500</v>
      </c>
      <c r="BI90" s="44">
        <v>21750</v>
      </c>
      <c r="BJ90" s="44">
        <v>22125</v>
      </c>
      <c r="BK90" s="44">
        <v>14625</v>
      </c>
      <c r="BL90" s="44">
        <v>11250</v>
      </c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</row>
    <row r="91" spans="1:186" ht="13.5" customHeight="1" x14ac:dyDescent="0.25">
      <c r="A91" s="35">
        <v>5</v>
      </c>
      <c r="B91" s="36">
        <v>1394</v>
      </c>
      <c r="C91" s="46" t="s">
        <v>152</v>
      </c>
      <c r="D91" s="38">
        <v>42797</v>
      </c>
      <c r="E91" s="39">
        <f>(+$K$4-D91+1)/7</f>
        <v>17.142857142857142</v>
      </c>
      <c r="F91" s="40">
        <v>0.33539999999999998</v>
      </c>
      <c r="G91" s="41">
        <f t="shared" ref="G91" si="34">SUM(L91:BL91)</f>
        <v>1608310</v>
      </c>
      <c r="H91" s="41">
        <v>0</v>
      </c>
      <c r="I91" s="42">
        <f t="shared" ref="I91" si="35">((G91+H91)/((F91*(A91*1000000))))</f>
        <v>0.95903995229576633</v>
      </c>
      <c r="J91" s="43">
        <f>IF(E91&gt;12,SUM(AU91:BG91)/$D$174/12," ")</f>
        <v>0.18072001553282371</v>
      </c>
      <c r="K91" s="39">
        <f t="shared" si="31"/>
        <v>119.71280674290973</v>
      </c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>
        <v>6375</v>
      </c>
      <c r="AV91" s="44">
        <v>99750</v>
      </c>
      <c r="AW91" s="44">
        <v>116115</v>
      </c>
      <c r="AX91" s="44">
        <v>141375</v>
      </c>
      <c r="AY91" s="44">
        <v>140515</v>
      </c>
      <c r="AZ91" s="44">
        <v>154875</v>
      </c>
      <c r="BA91" s="44">
        <v>108375</v>
      </c>
      <c r="BB91" s="44">
        <v>105220</v>
      </c>
      <c r="BC91" s="44">
        <v>107960</v>
      </c>
      <c r="BD91" s="44">
        <v>108750</v>
      </c>
      <c r="BE91" s="44">
        <v>90000</v>
      </c>
      <c r="BF91" s="44">
        <v>98625</v>
      </c>
      <c r="BG91" s="44">
        <v>81000</v>
      </c>
      <c r="BH91" s="44">
        <v>85125</v>
      </c>
      <c r="BI91" s="44">
        <v>58500</v>
      </c>
      <c r="BJ91" s="44">
        <v>43125</v>
      </c>
      <c r="BK91" s="44">
        <v>39000</v>
      </c>
      <c r="BL91" s="44">
        <v>23625</v>
      </c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</row>
    <row r="92" spans="1:186" x14ac:dyDescent="0.25">
      <c r="A92" s="35">
        <v>5</v>
      </c>
      <c r="B92" s="36">
        <v>1365</v>
      </c>
      <c r="C92" s="37" t="s">
        <v>153</v>
      </c>
      <c r="D92" s="38">
        <v>42664</v>
      </c>
      <c r="E92" s="39">
        <v>11</v>
      </c>
      <c r="F92" s="40">
        <v>0.2142</v>
      </c>
      <c r="G92" s="41">
        <f t="shared" si="24"/>
        <v>1068670</v>
      </c>
      <c r="H92" s="41">
        <v>0</v>
      </c>
      <c r="I92" s="53">
        <f>((G92+H92)/((F92*(A92*1000000))))</f>
        <v>0.99782446311858075</v>
      </c>
      <c r="J92" s="43">
        <f>SUM(AB92:AM92)/$D$174/11</f>
        <v>0.14152254556480337</v>
      </c>
      <c r="K92" s="39">
        <f>J92/$J$180*100</f>
        <v>93.74756358344159</v>
      </c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>
        <v>4500</v>
      </c>
      <c r="AC92" s="44">
        <v>69750</v>
      </c>
      <c r="AD92" s="44">
        <v>114000</v>
      </c>
      <c r="AE92" s="44">
        <v>120375</v>
      </c>
      <c r="AF92" s="44">
        <v>108750</v>
      </c>
      <c r="AG92" s="44">
        <v>116625</v>
      </c>
      <c r="AH92" s="44">
        <v>137250</v>
      </c>
      <c r="AI92" s="44">
        <v>100125</v>
      </c>
      <c r="AJ92" s="44">
        <v>81370</v>
      </c>
      <c r="AK92" s="44">
        <v>51000</v>
      </c>
      <c r="AL92" s="44">
        <v>37875</v>
      </c>
      <c r="AM92" s="44">
        <v>33885</v>
      </c>
      <c r="AN92" s="44">
        <v>17345</v>
      </c>
      <c r="AO92" s="44">
        <v>15650</v>
      </c>
      <c r="AP92" s="44">
        <v>12375</v>
      </c>
      <c r="AQ92" s="44">
        <v>5250</v>
      </c>
      <c r="AR92" s="44">
        <v>9000</v>
      </c>
      <c r="AS92" s="44">
        <v>7875</v>
      </c>
      <c r="AT92" s="44">
        <v>7875</v>
      </c>
      <c r="AU92" s="44">
        <v>5625</v>
      </c>
      <c r="AV92" s="44">
        <v>7500</v>
      </c>
      <c r="AW92" s="44">
        <v>1125</v>
      </c>
      <c r="AX92" s="44">
        <v>1785</v>
      </c>
      <c r="AY92" s="44"/>
      <c r="AZ92" s="44"/>
      <c r="BA92" s="44">
        <v>750</v>
      </c>
      <c r="BB92" s="44"/>
      <c r="BC92" s="44"/>
      <c r="BD92" s="44">
        <v>375</v>
      </c>
      <c r="BE92" s="44">
        <v>375</v>
      </c>
      <c r="BF92" s="44"/>
      <c r="BG92" s="44"/>
      <c r="BH92" s="44"/>
      <c r="BI92" s="44">
        <v>375</v>
      </c>
      <c r="BJ92" s="44">
        <v>-115</v>
      </c>
      <c r="BK92" s="44"/>
      <c r="BL92" s="44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</row>
    <row r="93" spans="1:186" x14ac:dyDescent="0.25">
      <c r="A93" s="35">
        <v>5</v>
      </c>
      <c r="B93" s="36">
        <v>1320</v>
      </c>
      <c r="C93" s="37" t="s">
        <v>154</v>
      </c>
      <c r="D93" s="38">
        <v>42461</v>
      </c>
      <c r="E93" s="39">
        <v>18</v>
      </c>
      <c r="F93" s="40">
        <v>0.29804999999999998</v>
      </c>
      <c r="G93" s="41">
        <f t="shared" si="24"/>
        <v>344385</v>
      </c>
      <c r="H93" s="41">
        <v>1136765</v>
      </c>
      <c r="I93" s="42">
        <f t="shared" ref="I93:I97" si="36">((G93+H93)/((F93*(A93*1000000))))</f>
        <v>0.99389364200637476</v>
      </c>
      <c r="J93" s="43">
        <v>0.14455566549106597</v>
      </c>
      <c r="K93" s="39">
        <f>J93/$J$180*100</f>
        <v>95.756767148913795</v>
      </c>
      <c r="L93" s="44">
        <v>21645</v>
      </c>
      <c r="M93" s="44">
        <v>55685</v>
      </c>
      <c r="N93" s="44">
        <v>48750</v>
      </c>
      <c r="O93" s="44">
        <v>46875</v>
      </c>
      <c r="P93" s="44">
        <v>30000</v>
      </c>
      <c r="Q93" s="44">
        <v>37825</v>
      </c>
      <c r="R93" s="44">
        <v>23250</v>
      </c>
      <c r="S93" s="44">
        <v>16500</v>
      </c>
      <c r="T93" s="44">
        <v>13500</v>
      </c>
      <c r="U93" s="44">
        <v>10500</v>
      </c>
      <c r="V93" s="44">
        <v>10125</v>
      </c>
      <c r="W93" s="44">
        <v>8250</v>
      </c>
      <c r="X93" s="44">
        <v>5250</v>
      </c>
      <c r="Y93" s="44">
        <v>3940</v>
      </c>
      <c r="Z93" s="44">
        <v>4125</v>
      </c>
      <c r="AA93" s="44">
        <v>750</v>
      </c>
      <c r="AB93" s="44">
        <v>1125</v>
      </c>
      <c r="AC93" s="44">
        <v>1915</v>
      </c>
      <c r="AD93" s="44">
        <v>1875</v>
      </c>
      <c r="AE93" s="44">
        <v>1030</v>
      </c>
      <c r="AF93" s="44">
        <v>1125</v>
      </c>
      <c r="AG93" s="44">
        <v>-135</v>
      </c>
      <c r="AH93" s="44">
        <v>-225</v>
      </c>
      <c r="AI93" s="44">
        <v>375</v>
      </c>
      <c r="AJ93" s="44">
        <v>375</v>
      </c>
      <c r="AK93" s="44">
        <v>-125</v>
      </c>
      <c r="AL93" s="44">
        <v>750</v>
      </c>
      <c r="AM93" s="44">
        <v>-65</v>
      </c>
      <c r="AN93" s="44"/>
      <c r="AO93" s="44"/>
      <c r="AP93" s="44"/>
      <c r="AQ93" s="44">
        <v>-375</v>
      </c>
      <c r="AR93" s="44">
        <v>-230</v>
      </c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</row>
    <row r="94" spans="1:186" x14ac:dyDescent="0.25">
      <c r="A94" s="35">
        <v>5</v>
      </c>
      <c r="B94" s="36">
        <v>1306</v>
      </c>
      <c r="C94" s="37" t="s">
        <v>105</v>
      </c>
      <c r="D94" s="38">
        <v>42377</v>
      </c>
      <c r="E94" s="39">
        <v>18</v>
      </c>
      <c r="F94" s="40">
        <v>0.30599999999999999</v>
      </c>
      <c r="G94" s="41">
        <f t="shared" si="24"/>
        <v>28820</v>
      </c>
      <c r="H94" s="41">
        <v>1497365</v>
      </c>
      <c r="I94" s="42">
        <f t="shared" si="36"/>
        <v>0.99750653594771244</v>
      </c>
      <c r="J94" s="43">
        <v>0.14768151328003234</v>
      </c>
      <c r="K94" s="39">
        <f>J94/$J$180*100</f>
        <v>97.827395635553785</v>
      </c>
      <c r="L94" s="44">
        <v>1005</v>
      </c>
      <c r="M94" s="44">
        <v>6240</v>
      </c>
      <c r="N94" s="44">
        <v>3375</v>
      </c>
      <c r="O94" s="44">
        <v>3000</v>
      </c>
      <c r="P94" s="44">
        <v>4875</v>
      </c>
      <c r="Q94" s="44">
        <v>2250</v>
      </c>
      <c r="R94" s="44">
        <v>1500</v>
      </c>
      <c r="S94" s="44">
        <v>1790</v>
      </c>
      <c r="T94" s="44">
        <v>1500</v>
      </c>
      <c r="U94" s="44">
        <v>380</v>
      </c>
      <c r="V94" s="44">
        <v>1125</v>
      </c>
      <c r="W94" s="44">
        <v>375</v>
      </c>
      <c r="X94" s="44">
        <v>375</v>
      </c>
      <c r="Y94" s="44">
        <v>375</v>
      </c>
      <c r="Z94" s="44"/>
      <c r="AA94" s="44"/>
      <c r="AB94" s="44"/>
      <c r="AC94" s="44"/>
      <c r="AD94" s="44">
        <v>280</v>
      </c>
      <c r="AE94" s="44"/>
      <c r="AF94" s="44"/>
      <c r="AG94" s="44"/>
      <c r="AH94" s="44"/>
      <c r="AI94" s="44"/>
      <c r="AJ94" s="44">
        <v>375</v>
      </c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</row>
    <row r="95" spans="1:186" x14ac:dyDescent="0.25">
      <c r="A95" s="35">
        <v>5</v>
      </c>
      <c r="B95" s="36">
        <v>1282</v>
      </c>
      <c r="C95" s="37" t="s">
        <v>155</v>
      </c>
      <c r="D95" s="38">
        <v>42251</v>
      </c>
      <c r="E95" s="39">
        <v>30</v>
      </c>
      <c r="F95" s="40">
        <v>0.33660000000000001</v>
      </c>
      <c r="G95" s="41">
        <f t="shared" si="24"/>
        <v>8790</v>
      </c>
      <c r="H95" s="41">
        <v>1666675</v>
      </c>
      <c r="I95" s="42">
        <f t="shared" si="36"/>
        <v>0.9955228758169935</v>
      </c>
      <c r="J95" s="43">
        <v>0.10766387926953173</v>
      </c>
      <c r="K95" s="39">
        <f>IF(E95&lt;12," ",J95/$J$180*100)</f>
        <v>71.318858258090785</v>
      </c>
      <c r="L95" s="44">
        <v>105</v>
      </c>
      <c r="M95" s="44">
        <v>375</v>
      </c>
      <c r="N95" s="44">
        <v>1500</v>
      </c>
      <c r="O95" s="44">
        <v>1125</v>
      </c>
      <c r="P95" s="44">
        <v>750</v>
      </c>
      <c r="Q95" s="44"/>
      <c r="R95" s="44">
        <v>320</v>
      </c>
      <c r="S95" s="44">
        <v>750</v>
      </c>
      <c r="T95" s="44"/>
      <c r="U95" s="44">
        <v>375</v>
      </c>
      <c r="V95" s="44">
        <v>750</v>
      </c>
      <c r="W95" s="44">
        <v>1125</v>
      </c>
      <c r="X95" s="44">
        <v>375</v>
      </c>
      <c r="Y95" s="44">
        <v>375</v>
      </c>
      <c r="Z95" s="44">
        <v>-220</v>
      </c>
      <c r="AA95" s="44">
        <v>750</v>
      </c>
      <c r="AB95" s="44"/>
      <c r="AC95" s="44"/>
      <c r="AD95" s="44">
        <v>375</v>
      </c>
      <c r="AE95" s="44"/>
      <c r="AF95" s="44"/>
      <c r="AG95" s="44">
        <v>-40</v>
      </c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</row>
    <row r="96" spans="1:186" x14ac:dyDescent="0.25">
      <c r="A96" s="35">
        <v>5</v>
      </c>
      <c r="B96" s="36">
        <v>1350</v>
      </c>
      <c r="C96" s="37" t="s">
        <v>156</v>
      </c>
      <c r="D96" s="38">
        <v>42615</v>
      </c>
      <c r="E96" s="39">
        <v>28</v>
      </c>
      <c r="F96" s="40">
        <v>0.33127499999999999</v>
      </c>
      <c r="G96" s="41">
        <f t="shared" ref="G96:G97" si="37">SUM(L96:BL96)</f>
        <v>1649870</v>
      </c>
      <c r="H96" s="41">
        <v>0</v>
      </c>
      <c r="I96" s="42">
        <f t="shared" si="36"/>
        <v>0.99607274922647349</v>
      </c>
      <c r="J96" s="43">
        <f>IF(E96&gt;12,SUM(U96:AG96)/$D$174/12," ")</f>
        <v>0.11089279159950849</v>
      </c>
      <c r="K96" s="39">
        <f>IF(E96&lt;12," ",J96/$J$180*100)</f>
        <v>73.457758902873522</v>
      </c>
      <c r="L96" s="44"/>
      <c r="M96" s="44"/>
      <c r="N96" s="44"/>
      <c r="O96" s="44"/>
      <c r="P96" s="44"/>
      <c r="Q96" s="44"/>
      <c r="R96" s="44"/>
      <c r="S96" s="44"/>
      <c r="T96" s="44"/>
      <c r="U96" s="44">
        <v>3750</v>
      </c>
      <c r="V96" s="44">
        <v>53625</v>
      </c>
      <c r="W96" s="44">
        <v>80250</v>
      </c>
      <c r="X96" s="44">
        <v>84375</v>
      </c>
      <c r="Y96" s="44">
        <v>69215</v>
      </c>
      <c r="Z96" s="44">
        <v>93660</v>
      </c>
      <c r="AA96" s="44">
        <v>69375</v>
      </c>
      <c r="AB96" s="44">
        <v>72955</v>
      </c>
      <c r="AC96" s="44">
        <v>58095</v>
      </c>
      <c r="AD96" s="44">
        <v>65940</v>
      </c>
      <c r="AE96" s="44">
        <v>62625</v>
      </c>
      <c r="AF96" s="44">
        <v>61875</v>
      </c>
      <c r="AG96" s="44">
        <v>58125</v>
      </c>
      <c r="AH96" s="44">
        <v>66000</v>
      </c>
      <c r="AI96" s="44">
        <v>45000</v>
      </c>
      <c r="AJ96" s="44">
        <v>58875</v>
      </c>
      <c r="AK96" s="44">
        <v>56395</v>
      </c>
      <c r="AL96" s="44">
        <v>70365</v>
      </c>
      <c r="AM96" s="44">
        <v>74990</v>
      </c>
      <c r="AN96" s="44">
        <v>63620</v>
      </c>
      <c r="AO96" s="44">
        <v>58125</v>
      </c>
      <c r="AP96" s="44">
        <v>58255</v>
      </c>
      <c r="AQ96" s="44">
        <v>51410</v>
      </c>
      <c r="AR96" s="44">
        <v>29495</v>
      </c>
      <c r="AS96" s="44">
        <v>34125</v>
      </c>
      <c r="AT96" s="44">
        <v>26625</v>
      </c>
      <c r="AU96" s="44">
        <v>27375</v>
      </c>
      <c r="AV96" s="44">
        <v>12595</v>
      </c>
      <c r="AW96" s="44">
        <v>13125</v>
      </c>
      <c r="AX96" s="44">
        <v>14625</v>
      </c>
      <c r="AY96" s="44">
        <v>10875</v>
      </c>
      <c r="AZ96" s="44">
        <v>11250</v>
      </c>
      <c r="BA96" s="44">
        <v>4875</v>
      </c>
      <c r="BB96" s="44">
        <v>7125</v>
      </c>
      <c r="BC96" s="44">
        <v>3885</v>
      </c>
      <c r="BD96" s="44">
        <v>4125</v>
      </c>
      <c r="BE96" s="44">
        <v>1125</v>
      </c>
      <c r="BF96" s="44">
        <v>3375</v>
      </c>
      <c r="BG96" s="44">
        <v>3000</v>
      </c>
      <c r="BH96" s="44">
        <v>1500</v>
      </c>
      <c r="BI96" s="44">
        <v>2155</v>
      </c>
      <c r="BJ96" s="44">
        <v>-20</v>
      </c>
      <c r="BK96" s="44">
        <v>1360</v>
      </c>
      <c r="BL96" s="44">
        <v>375</v>
      </c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</row>
    <row r="97" spans="1:186" x14ac:dyDescent="0.25">
      <c r="A97" s="35">
        <v>5</v>
      </c>
      <c r="B97" s="36">
        <v>1402</v>
      </c>
      <c r="C97" s="46" t="s">
        <v>157</v>
      </c>
      <c r="D97" s="38">
        <v>42888</v>
      </c>
      <c r="E97" s="39">
        <f>(+$K$4-D97+1)/7</f>
        <v>4.1428571428571432</v>
      </c>
      <c r="F97" s="40">
        <v>0.33</v>
      </c>
      <c r="G97" s="41">
        <f t="shared" si="37"/>
        <v>577860</v>
      </c>
      <c r="H97" s="41">
        <v>0</v>
      </c>
      <c r="I97" s="42">
        <f t="shared" si="36"/>
        <v>0.35021818181818182</v>
      </c>
      <c r="J97" s="43"/>
      <c r="K97" s="39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>
        <v>11625</v>
      </c>
      <c r="BI97" s="44">
        <v>130875</v>
      </c>
      <c r="BJ97" s="44">
        <v>147375</v>
      </c>
      <c r="BK97" s="44">
        <v>160875</v>
      </c>
      <c r="BL97" s="44">
        <v>127110</v>
      </c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</row>
    <row r="98" spans="1:186" x14ac:dyDescent="0.25">
      <c r="A98" s="35">
        <v>5</v>
      </c>
      <c r="B98" s="36">
        <v>1336</v>
      </c>
      <c r="C98" s="37" t="s">
        <v>158</v>
      </c>
      <c r="D98" s="38">
        <v>42552</v>
      </c>
      <c r="E98" s="39">
        <v>26</v>
      </c>
      <c r="F98" s="40">
        <v>0.33652500000000002</v>
      </c>
      <c r="G98" s="41">
        <f t="shared" si="24"/>
        <v>1678430</v>
      </c>
      <c r="H98" s="41">
        <v>0</v>
      </c>
      <c r="I98" s="42">
        <f>((G98+H98)/((F98*(A98*1000000))))</f>
        <v>0.99750687170343955</v>
      </c>
      <c r="J98" s="43">
        <f>IF(E98&gt;12,SUM(L98:X98)/$D$174/12," ")</f>
        <v>0.14530371457904454</v>
      </c>
      <c r="K98" s="39">
        <f>IF(E98&lt;12," ",J98/$J$180*100)</f>
        <v>96.252290877369447</v>
      </c>
      <c r="L98" s="44">
        <v>7875</v>
      </c>
      <c r="M98" s="44">
        <v>69750</v>
      </c>
      <c r="N98" s="44">
        <v>109500</v>
      </c>
      <c r="O98" s="44">
        <v>116250</v>
      </c>
      <c r="P98" s="44">
        <v>116155</v>
      </c>
      <c r="Q98" s="44">
        <v>134905</v>
      </c>
      <c r="R98" s="44">
        <v>94875</v>
      </c>
      <c r="S98" s="44">
        <v>87950</v>
      </c>
      <c r="T98" s="44">
        <v>78375</v>
      </c>
      <c r="U98" s="44">
        <v>87620</v>
      </c>
      <c r="V98" s="44">
        <v>70490</v>
      </c>
      <c r="W98" s="44">
        <v>60375</v>
      </c>
      <c r="X98" s="44">
        <v>58500</v>
      </c>
      <c r="Y98" s="44">
        <v>54705</v>
      </c>
      <c r="Z98" s="44">
        <v>64875</v>
      </c>
      <c r="AA98" s="44">
        <v>61500</v>
      </c>
      <c r="AB98" s="44">
        <v>51000</v>
      </c>
      <c r="AC98" s="44">
        <v>43125</v>
      </c>
      <c r="AD98" s="44">
        <v>49025</v>
      </c>
      <c r="AE98" s="44">
        <v>35625</v>
      </c>
      <c r="AF98" s="44">
        <v>29625</v>
      </c>
      <c r="AG98" s="44">
        <v>28125</v>
      </c>
      <c r="AH98" s="44">
        <v>28875</v>
      </c>
      <c r="AI98" s="44">
        <v>18750</v>
      </c>
      <c r="AJ98" s="44">
        <v>14670</v>
      </c>
      <c r="AK98" s="44">
        <v>13125</v>
      </c>
      <c r="AL98" s="44">
        <v>13125</v>
      </c>
      <c r="AM98" s="44">
        <v>14250</v>
      </c>
      <c r="AN98" s="44">
        <v>8445</v>
      </c>
      <c r="AO98" s="44">
        <v>9605</v>
      </c>
      <c r="AP98" s="44">
        <v>9375</v>
      </c>
      <c r="AQ98" s="44">
        <v>6660</v>
      </c>
      <c r="AR98" s="44">
        <v>5970</v>
      </c>
      <c r="AS98" s="44">
        <v>2625</v>
      </c>
      <c r="AT98" s="44">
        <v>5235</v>
      </c>
      <c r="AU98" s="44">
        <v>6245</v>
      </c>
      <c r="AV98" s="44">
        <v>2625</v>
      </c>
      <c r="AW98" s="44">
        <v>1125</v>
      </c>
      <c r="AX98" s="44">
        <v>375</v>
      </c>
      <c r="AY98" s="44">
        <v>1875</v>
      </c>
      <c r="AZ98" s="44">
        <v>375</v>
      </c>
      <c r="BA98" s="44">
        <v>1500</v>
      </c>
      <c r="BB98" s="44"/>
      <c r="BC98" s="44">
        <v>1125</v>
      </c>
      <c r="BD98" s="44">
        <v>375</v>
      </c>
      <c r="BE98" s="44">
        <v>375</v>
      </c>
      <c r="BF98" s="44">
        <v>375</v>
      </c>
      <c r="BG98" s="44"/>
      <c r="BH98" s="44">
        <v>750</v>
      </c>
      <c r="BI98" s="44"/>
      <c r="BJ98" s="44"/>
      <c r="BK98" s="44">
        <v>375</v>
      </c>
      <c r="BL98" s="44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</row>
    <row r="99" spans="1:186" x14ac:dyDescent="0.25">
      <c r="A99" s="35">
        <v>5</v>
      </c>
      <c r="B99" s="36">
        <v>1319</v>
      </c>
      <c r="C99" s="37" t="s">
        <v>159</v>
      </c>
      <c r="D99" s="38">
        <v>42461</v>
      </c>
      <c r="E99" s="39">
        <v>23</v>
      </c>
      <c r="F99" s="40">
        <v>0.33165</v>
      </c>
      <c r="G99" s="41">
        <f t="shared" si="24"/>
        <v>462475</v>
      </c>
      <c r="H99" s="41">
        <v>1184155</v>
      </c>
      <c r="I99" s="42">
        <f t="shared" ref="I99:I111" si="38">((G99+H99)/((F99*(A99*1000000))))</f>
        <v>0.99299261269410521</v>
      </c>
      <c r="J99" s="43">
        <v>0.15039909250009309</v>
      </c>
      <c r="K99" s="39">
        <f>IF(E99&lt;12," ",J99/$J$180*100)</f>
        <v>99.627578282841085</v>
      </c>
      <c r="L99" s="44">
        <v>33055</v>
      </c>
      <c r="M99" s="44">
        <v>57485</v>
      </c>
      <c r="N99" s="44">
        <v>58875</v>
      </c>
      <c r="O99" s="44">
        <v>48750</v>
      </c>
      <c r="P99" s="44">
        <v>54375</v>
      </c>
      <c r="Q99" s="44">
        <v>49475</v>
      </c>
      <c r="R99" s="44">
        <v>29250</v>
      </c>
      <c r="S99" s="44">
        <v>26625</v>
      </c>
      <c r="T99" s="44">
        <v>16500</v>
      </c>
      <c r="U99" s="44">
        <v>15335</v>
      </c>
      <c r="V99" s="44">
        <v>16010</v>
      </c>
      <c r="W99" s="44">
        <v>10875</v>
      </c>
      <c r="X99" s="44">
        <v>11510</v>
      </c>
      <c r="Y99" s="44">
        <v>9320</v>
      </c>
      <c r="Z99" s="44">
        <v>4305</v>
      </c>
      <c r="AA99" s="44">
        <v>3375</v>
      </c>
      <c r="AB99" s="44">
        <v>2555</v>
      </c>
      <c r="AC99" s="44">
        <v>3350</v>
      </c>
      <c r="AD99" s="44">
        <v>2195</v>
      </c>
      <c r="AE99" s="44">
        <v>2625</v>
      </c>
      <c r="AF99" s="44">
        <v>2185</v>
      </c>
      <c r="AG99" s="44"/>
      <c r="AH99" s="44">
        <v>750</v>
      </c>
      <c r="AI99" s="44">
        <v>1585</v>
      </c>
      <c r="AJ99" s="44">
        <v>330</v>
      </c>
      <c r="AK99" s="44"/>
      <c r="AL99" s="44">
        <v>375</v>
      </c>
      <c r="AM99" s="44">
        <v>750</v>
      </c>
      <c r="AN99" s="44"/>
      <c r="AO99" s="44"/>
      <c r="AP99" s="44"/>
      <c r="AQ99" s="44"/>
      <c r="AR99" s="44">
        <v>310</v>
      </c>
      <c r="AS99" s="44">
        <v>135</v>
      </c>
      <c r="AT99" s="44">
        <v>-165</v>
      </c>
      <c r="AU99" s="44"/>
      <c r="AV99" s="44"/>
      <c r="AW99" s="44">
        <v>375</v>
      </c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</row>
    <row r="100" spans="1:186" x14ac:dyDescent="0.25">
      <c r="A100" s="35">
        <v>5</v>
      </c>
      <c r="B100" s="50">
        <v>1345</v>
      </c>
      <c r="C100" s="51" t="s">
        <v>160</v>
      </c>
      <c r="D100" s="38">
        <v>42588</v>
      </c>
      <c r="E100" s="39">
        <v>26</v>
      </c>
      <c r="F100" s="40">
        <v>0.33660000000000001</v>
      </c>
      <c r="G100" s="41">
        <f t="shared" si="24"/>
        <v>1661880</v>
      </c>
      <c r="H100" s="41">
        <v>0</v>
      </c>
      <c r="I100" s="42">
        <f>((G100+H100)/((F100*(A100*1000000))))</f>
        <v>0.98745098039215684</v>
      </c>
      <c r="J100" s="43">
        <f>IF(E100&gt;12,SUM(Q100:AC100)/$D$174/12," ")</f>
        <v>0.13433033315779117</v>
      </c>
      <c r="K100" s="39">
        <f>IF(E100&lt;12," ",J100/$J$180*100)</f>
        <v>88.983288130077497</v>
      </c>
      <c r="L100" s="44"/>
      <c r="M100" s="44"/>
      <c r="N100" s="44"/>
      <c r="O100" s="44"/>
      <c r="P100" s="44"/>
      <c r="Q100" s="44">
        <v>9375</v>
      </c>
      <c r="R100" s="44">
        <v>75750</v>
      </c>
      <c r="S100" s="44">
        <v>109500</v>
      </c>
      <c r="T100" s="44">
        <v>105375</v>
      </c>
      <c r="U100" s="44">
        <v>107250</v>
      </c>
      <c r="V100" s="44">
        <v>94875</v>
      </c>
      <c r="W100" s="44">
        <v>72000</v>
      </c>
      <c r="X100" s="44">
        <v>73125</v>
      </c>
      <c r="Y100" s="44">
        <v>73840</v>
      </c>
      <c r="Z100" s="44">
        <v>81750</v>
      </c>
      <c r="AA100" s="44">
        <v>72375</v>
      </c>
      <c r="AB100" s="44">
        <v>73500</v>
      </c>
      <c r="AC100" s="44">
        <v>61390</v>
      </c>
      <c r="AD100" s="44">
        <v>65510</v>
      </c>
      <c r="AE100" s="44">
        <v>67125</v>
      </c>
      <c r="AF100" s="44">
        <v>64125</v>
      </c>
      <c r="AG100" s="44">
        <v>44250</v>
      </c>
      <c r="AH100" s="44">
        <v>60375</v>
      </c>
      <c r="AI100" s="44">
        <v>40875</v>
      </c>
      <c r="AJ100" s="44">
        <v>45640</v>
      </c>
      <c r="AK100" s="44">
        <v>38625</v>
      </c>
      <c r="AL100" s="44">
        <v>48270</v>
      </c>
      <c r="AM100" s="44">
        <v>44250</v>
      </c>
      <c r="AN100" s="44">
        <v>27520</v>
      </c>
      <c r="AO100" s="44">
        <v>17250</v>
      </c>
      <c r="AP100" s="44">
        <v>17250</v>
      </c>
      <c r="AQ100" s="44">
        <v>16115</v>
      </c>
      <c r="AR100" s="44">
        <v>12670</v>
      </c>
      <c r="AS100" s="44">
        <v>9000</v>
      </c>
      <c r="AT100" s="44">
        <v>10815</v>
      </c>
      <c r="AU100" s="44">
        <v>5130</v>
      </c>
      <c r="AV100" s="44">
        <v>4500</v>
      </c>
      <c r="AW100" s="44">
        <v>2035</v>
      </c>
      <c r="AX100" s="44">
        <v>1500</v>
      </c>
      <c r="AY100" s="44">
        <v>3320</v>
      </c>
      <c r="AZ100" s="44">
        <v>1125</v>
      </c>
      <c r="BA100" s="44">
        <v>375</v>
      </c>
      <c r="BB100" s="44">
        <v>375</v>
      </c>
      <c r="BC100" s="44">
        <v>750</v>
      </c>
      <c r="BD100" s="44">
        <v>750</v>
      </c>
      <c r="BE100" s="44">
        <v>375</v>
      </c>
      <c r="BF100" s="44"/>
      <c r="BG100" s="44">
        <v>750</v>
      </c>
      <c r="BH100" s="44">
        <v>375</v>
      </c>
      <c r="BI100" s="44">
        <v>375</v>
      </c>
      <c r="BJ100" s="44"/>
      <c r="BK100" s="44"/>
      <c r="BL100" s="44">
        <v>375</v>
      </c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</row>
    <row r="101" spans="1:186" x14ac:dyDescent="0.25">
      <c r="A101" s="35">
        <v>5</v>
      </c>
      <c r="B101" s="36">
        <v>1346</v>
      </c>
      <c r="C101" s="51" t="s">
        <v>161</v>
      </c>
      <c r="D101" s="38">
        <v>42615</v>
      </c>
      <c r="E101" s="39">
        <v>26</v>
      </c>
      <c r="F101" s="40">
        <v>0.32565</v>
      </c>
      <c r="G101" s="41">
        <f t="shared" si="24"/>
        <v>1617485</v>
      </c>
      <c r="H101" s="41">
        <v>0</v>
      </c>
      <c r="I101" s="42">
        <f t="shared" ref="I101:I102" si="39">((G101+H101)/((F101*(A101*1000000))))</f>
        <v>0.99338860740058343</v>
      </c>
      <c r="J101" s="43">
        <f>IF(E101&gt;12,SUM(U101:AG101)/$D$174/12," ")</f>
        <v>0.12055426115357813</v>
      </c>
      <c r="K101" s="39">
        <f>IF(E101&lt;12," ",J101/$J$180*100)</f>
        <v>79.857723146838396</v>
      </c>
      <c r="L101" s="44"/>
      <c r="M101" s="44"/>
      <c r="N101" s="44"/>
      <c r="O101" s="44"/>
      <c r="P101" s="44"/>
      <c r="Q101" s="44"/>
      <c r="R101" s="44"/>
      <c r="S101" s="44"/>
      <c r="T101" s="44"/>
      <c r="U101" s="44">
        <v>3375</v>
      </c>
      <c r="V101" s="44">
        <v>56250</v>
      </c>
      <c r="W101" s="44">
        <v>71625</v>
      </c>
      <c r="X101" s="44">
        <v>88875</v>
      </c>
      <c r="Y101" s="44">
        <v>89190</v>
      </c>
      <c r="Z101" s="44">
        <v>86250</v>
      </c>
      <c r="AA101" s="44">
        <v>81750</v>
      </c>
      <c r="AB101" s="44">
        <v>73725</v>
      </c>
      <c r="AC101" s="44">
        <v>70850</v>
      </c>
      <c r="AD101" s="44">
        <v>86250</v>
      </c>
      <c r="AE101" s="44">
        <v>73125</v>
      </c>
      <c r="AF101" s="44">
        <v>63750</v>
      </c>
      <c r="AG101" s="44">
        <v>61500</v>
      </c>
      <c r="AH101" s="44">
        <v>76125</v>
      </c>
      <c r="AI101" s="44">
        <v>51375</v>
      </c>
      <c r="AJ101" s="44">
        <v>50625</v>
      </c>
      <c r="AK101" s="44">
        <v>56250</v>
      </c>
      <c r="AL101" s="44">
        <v>66785</v>
      </c>
      <c r="AM101" s="44">
        <v>74400</v>
      </c>
      <c r="AN101" s="44">
        <v>60120</v>
      </c>
      <c r="AO101" s="44">
        <v>53250</v>
      </c>
      <c r="AP101" s="44">
        <v>42070</v>
      </c>
      <c r="AQ101" s="44">
        <v>38240</v>
      </c>
      <c r="AR101" s="44">
        <v>27185</v>
      </c>
      <c r="AS101" s="44">
        <v>16405</v>
      </c>
      <c r="AT101" s="44">
        <v>21365</v>
      </c>
      <c r="AU101" s="44">
        <v>15375</v>
      </c>
      <c r="AV101" s="44">
        <v>9750</v>
      </c>
      <c r="AW101" s="44">
        <v>11635</v>
      </c>
      <c r="AX101" s="44">
        <v>10295</v>
      </c>
      <c r="AY101" s="44">
        <v>6750</v>
      </c>
      <c r="AZ101" s="44">
        <v>7875</v>
      </c>
      <c r="BA101" s="44">
        <v>3750</v>
      </c>
      <c r="BB101" s="44">
        <v>2020</v>
      </c>
      <c r="BC101" s="44">
        <v>2625</v>
      </c>
      <c r="BD101" s="44">
        <v>2625</v>
      </c>
      <c r="BE101" s="44">
        <v>1500</v>
      </c>
      <c r="BF101" s="44">
        <v>375</v>
      </c>
      <c r="BG101" s="44"/>
      <c r="BH101" s="44">
        <v>1125</v>
      </c>
      <c r="BI101" s="44"/>
      <c r="BJ101" s="44">
        <v>750</v>
      </c>
      <c r="BK101" s="44">
        <v>325</v>
      </c>
      <c r="BL101" s="44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</row>
    <row r="102" spans="1:186" x14ac:dyDescent="0.25">
      <c r="A102" s="35">
        <v>5</v>
      </c>
      <c r="B102" s="36">
        <v>1396</v>
      </c>
      <c r="C102" s="52" t="s">
        <v>162</v>
      </c>
      <c r="D102" s="38">
        <v>42860</v>
      </c>
      <c r="E102" s="39">
        <f>(+$K$4-D102+1)/7</f>
        <v>8.1428571428571423</v>
      </c>
      <c r="F102" s="40">
        <v>0.33562500000000001</v>
      </c>
      <c r="G102" s="41">
        <f t="shared" si="24"/>
        <v>861800</v>
      </c>
      <c r="H102" s="41">
        <v>0</v>
      </c>
      <c r="I102" s="42">
        <f t="shared" si="39"/>
        <v>0.51354934823091247</v>
      </c>
      <c r="J102" s="43"/>
      <c r="K102" s="39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  <c r="BA102" s="44"/>
      <c r="BB102" s="44"/>
      <c r="BC102" s="44"/>
      <c r="BD102" s="44">
        <v>11625</v>
      </c>
      <c r="BE102" s="44">
        <v>122625</v>
      </c>
      <c r="BF102" s="44">
        <v>140250</v>
      </c>
      <c r="BG102" s="44">
        <v>120000</v>
      </c>
      <c r="BH102" s="44">
        <v>130500</v>
      </c>
      <c r="BI102" s="44">
        <v>99375</v>
      </c>
      <c r="BJ102" s="44">
        <v>87730</v>
      </c>
      <c r="BK102" s="44">
        <v>79500</v>
      </c>
      <c r="BL102" s="44">
        <v>70195</v>
      </c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</row>
    <row r="103" spans="1:186" x14ac:dyDescent="0.25">
      <c r="A103" s="35">
        <v>5</v>
      </c>
      <c r="B103" s="36">
        <v>1303</v>
      </c>
      <c r="C103" s="37" t="s">
        <v>163</v>
      </c>
      <c r="D103" s="38">
        <v>42342</v>
      </c>
      <c r="E103" s="39">
        <v>17</v>
      </c>
      <c r="F103" s="40">
        <v>0.30135000000000001</v>
      </c>
      <c r="G103" s="41">
        <f t="shared" si="24"/>
        <v>4005</v>
      </c>
      <c r="H103" s="41">
        <v>1500200</v>
      </c>
      <c r="I103" s="42">
        <f t="shared" si="38"/>
        <v>0.99831093412974947</v>
      </c>
      <c r="J103" s="43">
        <v>0.14497390804781132</v>
      </c>
      <c r="K103" s="39">
        <f>IF(E103&lt;12," ",J103/$J$180*100)</f>
        <v>96.033819971312568</v>
      </c>
      <c r="L103" s="44"/>
      <c r="M103" s="44">
        <v>1500</v>
      </c>
      <c r="N103" s="44">
        <v>750</v>
      </c>
      <c r="O103" s="44"/>
      <c r="P103" s="44">
        <v>1125</v>
      </c>
      <c r="Q103" s="44"/>
      <c r="R103" s="44"/>
      <c r="S103" s="44"/>
      <c r="T103" s="44">
        <v>750</v>
      </c>
      <c r="U103" s="44"/>
      <c r="V103" s="44"/>
      <c r="W103" s="44"/>
      <c r="X103" s="44"/>
      <c r="Y103" s="44"/>
      <c r="Z103" s="44">
        <v>-120</v>
      </c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  <c r="BL103" s="44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</row>
    <row r="104" spans="1:186" x14ac:dyDescent="0.25">
      <c r="A104" s="35">
        <v>5</v>
      </c>
      <c r="B104" s="36">
        <v>1276</v>
      </c>
      <c r="C104" s="37" t="s">
        <v>164</v>
      </c>
      <c r="D104" s="38">
        <v>42223</v>
      </c>
      <c r="E104" s="39">
        <v>18</v>
      </c>
      <c r="F104" s="40">
        <v>0.30599999999999999</v>
      </c>
      <c r="G104" s="41">
        <f t="shared" si="24"/>
        <v>750</v>
      </c>
      <c r="H104" s="41">
        <v>1523570</v>
      </c>
      <c r="I104" s="42">
        <f t="shared" si="38"/>
        <v>0.99628758169934639</v>
      </c>
      <c r="J104" s="45" t="s">
        <v>75</v>
      </c>
      <c r="K104" s="39" t="s">
        <v>75</v>
      </c>
      <c r="L104" s="44"/>
      <c r="M104" s="44"/>
      <c r="N104" s="44">
        <v>375</v>
      </c>
      <c r="O104" s="44"/>
      <c r="P104" s="44">
        <v>375</v>
      </c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44"/>
      <c r="BK104" s="44"/>
      <c r="BL104" s="44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</row>
    <row r="105" spans="1:186" x14ac:dyDescent="0.25">
      <c r="A105" s="35">
        <v>5</v>
      </c>
      <c r="B105" s="36">
        <v>1321</v>
      </c>
      <c r="C105" s="37" t="s">
        <v>165</v>
      </c>
      <c r="D105" s="38">
        <v>42430</v>
      </c>
      <c r="E105" s="39">
        <v>17</v>
      </c>
      <c r="F105" s="40">
        <v>0.32572499999999999</v>
      </c>
      <c r="G105" s="41">
        <f t="shared" si="24"/>
        <v>57820</v>
      </c>
      <c r="H105" s="41">
        <v>1569180</v>
      </c>
      <c r="I105" s="42">
        <f t="shared" si="38"/>
        <v>0.9990022258039758</v>
      </c>
      <c r="J105" s="43">
        <v>0.18908087707259469</v>
      </c>
      <c r="K105" s="39">
        <f t="shared" ref="K105:K110" si="40">IF(E105&lt;12," ",J105/$J$180*100)</f>
        <v>125.2512203976664</v>
      </c>
      <c r="L105" s="44">
        <v>4125</v>
      </c>
      <c r="M105" s="44">
        <v>8625</v>
      </c>
      <c r="N105" s="44">
        <v>12000</v>
      </c>
      <c r="O105" s="44">
        <v>6750</v>
      </c>
      <c r="P105" s="44">
        <v>4500</v>
      </c>
      <c r="Q105" s="44">
        <v>6375</v>
      </c>
      <c r="R105" s="44">
        <v>1875</v>
      </c>
      <c r="S105" s="44">
        <v>2250</v>
      </c>
      <c r="T105" s="44">
        <v>3130</v>
      </c>
      <c r="U105" s="44">
        <v>2625</v>
      </c>
      <c r="V105" s="44">
        <v>1420</v>
      </c>
      <c r="W105" s="44">
        <v>1125</v>
      </c>
      <c r="X105" s="44">
        <v>375</v>
      </c>
      <c r="Y105" s="44">
        <v>375</v>
      </c>
      <c r="Z105" s="44">
        <v>750</v>
      </c>
      <c r="AA105" s="44"/>
      <c r="AB105" s="44"/>
      <c r="AC105" s="44">
        <v>750</v>
      </c>
      <c r="AD105" s="44"/>
      <c r="AE105" s="44">
        <v>375</v>
      </c>
      <c r="AF105" s="44"/>
      <c r="AG105" s="44">
        <v>375</v>
      </c>
      <c r="AH105" s="44">
        <v>210</v>
      </c>
      <c r="AI105" s="44"/>
      <c r="AJ105" s="44">
        <v>-125</v>
      </c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>
        <v>-65</v>
      </c>
      <c r="BI105" s="44"/>
      <c r="BJ105" s="44"/>
      <c r="BK105" s="44"/>
      <c r="BL105" s="44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  <c r="GC105" s="2"/>
      <c r="GD105" s="2"/>
    </row>
    <row r="106" spans="1:186" x14ac:dyDescent="0.25">
      <c r="A106" s="35">
        <v>5</v>
      </c>
      <c r="B106" s="36">
        <v>1374</v>
      </c>
      <c r="C106" s="37" t="s">
        <v>166</v>
      </c>
      <c r="D106" s="38">
        <v>42741</v>
      </c>
      <c r="E106" s="39">
        <v>14</v>
      </c>
      <c r="F106" s="40">
        <v>0.33660000000000001</v>
      </c>
      <c r="G106" s="41">
        <f t="shared" si="24"/>
        <v>1678110</v>
      </c>
      <c r="H106" s="41">
        <v>0</v>
      </c>
      <c r="I106" s="42">
        <f t="shared" si="38"/>
        <v>0.99709447415329766</v>
      </c>
      <c r="J106" s="43">
        <f>IF(E106&gt;12,SUM(AM106:AY106)/$D$174/12," ")</f>
        <v>0.19927828223991828</v>
      </c>
      <c r="K106" s="39">
        <f t="shared" si="40"/>
        <v>132.00619986397371</v>
      </c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>
        <v>9000</v>
      </c>
      <c r="AN106" s="44">
        <v>84000</v>
      </c>
      <c r="AO106" s="44">
        <v>123750</v>
      </c>
      <c r="AP106" s="44">
        <v>124125</v>
      </c>
      <c r="AQ106" s="44">
        <v>136500</v>
      </c>
      <c r="AR106" s="44">
        <v>133125</v>
      </c>
      <c r="AS106" s="44">
        <v>130875</v>
      </c>
      <c r="AT106" s="44">
        <v>144750</v>
      </c>
      <c r="AU106" s="44">
        <v>153375</v>
      </c>
      <c r="AV106" s="44">
        <v>139125</v>
      </c>
      <c r="AW106" s="44">
        <v>121125</v>
      </c>
      <c r="AX106" s="44">
        <v>107610</v>
      </c>
      <c r="AY106" s="44">
        <v>91125</v>
      </c>
      <c r="AZ106" s="44">
        <v>62250</v>
      </c>
      <c r="BA106" s="44">
        <v>41250</v>
      </c>
      <c r="BB106" s="44">
        <v>21000</v>
      </c>
      <c r="BC106" s="44">
        <v>17250</v>
      </c>
      <c r="BD106" s="44">
        <v>14250</v>
      </c>
      <c r="BE106" s="44">
        <v>7875</v>
      </c>
      <c r="BF106" s="44">
        <v>3750</v>
      </c>
      <c r="BG106" s="44">
        <v>4875</v>
      </c>
      <c r="BH106" s="44">
        <v>1875</v>
      </c>
      <c r="BI106" s="44">
        <v>2625</v>
      </c>
      <c r="BJ106" s="44">
        <v>1875</v>
      </c>
      <c r="BK106" s="44"/>
      <c r="BL106" s="44">
        <v>750</v>
      </c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/>
      <c r="FR106" s="2"/>
      <c r="FS106" s="2"/>
      <c r="FT106" s="2"/>
      <c r="FU106" s="2"/>
      <c r="FV106" s="2"/>
      <c r="FW106" s="2"/>
      <c r="FX106" s="2"/>
      <c r="FY106" s="2"/>
      <c r="FZ106" s="2"/>
      <c r="GA106" s="2"/>
      <c r="GB106" s="2"/>
      <c r="GC106" s="2"/>
      <c r="GD106" s="2"/>
    </row>
    <row r="107" spans="1:186" x14ac:dyDescent="0.25">
      <c r="A107" s="35">
        <v>5</v>
      </c>
      <c r="B107" s="36">
        <v>1362</v>
      </c>
      <c r="C107" s="37" t="s">
        <v>167</v>
      </c>
      <c r="D107" s="38">
        <v>42706</v>
      </c>
      <c r="E107" s="39">
        <v>18</v>
      </c>
      <c r="F107" s="40">
        <v>0.33660000000000001</v>
      </c>
      <c r="G107" s="41">
        <f t="shared" si="24"/>
        <v>1677845</v>
      </c>
      <c r="H107" s="41">
        <v>0</v>
      </c>
      <c r="I107" s="42">
        <f t="shared" si="38"/>
        <v>0.99693701723113493</v>
      </c>
      <c r="J107" s="43">
        <f>IF(E107&gt;12,SUM(AH107:AT107)/$D$174/12," ")</f>
        <v>0.17435993595369939</v>
      </c>
      <c r="K107" s="39">
        <f t="shared" si="40"/>
        <v>115.49975388719575</v>
      </c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>
        <v>3375</v>
      </c>
      <c r="AI107" s="44">
        <v>63750</v>
      </c>
      <c r="AJ107" s="44">
        <v>94500</v>
      </c>
      <c r="AK107" s="44">
        <v>109125</v>
      </c>
      <c r="AL107" s="44">
        <v>122160</v>
      </c>
      <c r="AM107" s="44">
        <v>138375</v>
      </c>
      <c r="AN107" s="44">
        <v>113625</v>
      </c>
      <c r="AO107" s="44">
        <v>112500</v>
      </c>
      <c r="AP107" s="44">
        <v>124500</v>
      </c>
      <c r="AQ107" s="44">
        <v>125625</v>
      </c>
      <c r="AR107" s="44">
        <v>97875</v>
      </c>
      <c r="AS107" s="44">
        <v>90950</v>
      </c>
      <c r="AT107" s="44">
        <v>114750</v>
      </c>
      <c r="AU107" s="44">
        <v>100875</v>
      </c>
      <c r="AV107" s="44">
        <v>64875</v>
      </c>
      <c r="AW107" s="44">
        <v>37500</v>
      </c>
      <c r="AX107" s="44">
        <v>36375</v>
      </c>
      <c r="AY107" s="44">
        <v>32625</v>
      </c>
      <c r="AZ107" s="44">
        <v>24745</v>
      </c>
      <c r="BA107" s="44">
        <v>12000</v>
      </c>
      <c r="BB107" s="44">
        <v>11250</v>
      </c>
      <c r="BC107" s="44">
        <v>10875</v>
      </c>
      <c r="BD107" s="44">
        <v>9375</v>
      </c>
      <c r="BE107" s="44">
        <v>6375</v>
      </c>
      <c r="BF107" s="44">
        <v>7125</v>
      </c>
      <c r="BG107" s="44">
        <v>3750</v>
      </c>
      <c r="BH107" s="44">
        <v>3740</v>
      </c>
      <c r="BI107" s="44">
        <v>1500</v>
      </c>
      <c r="BJ107" s="44">
        <v>3375</v>
      </c>
      <c r="BK107" s="44"/>
      <c r="BL107" s="44">
        <v>375</v>
      </c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</row>
    <row r="108" spans="1:186" x14ac:dyDescent="0.25">
      <c r="A108" s="35">
        <v>5</v>
      </c>
      <c r="B108" s="36">
        <v>1295</v>
      </c>
      <c r="C108" s="37" t="s">
        <v>168</v>
      </c>
      <c r="D108" s="38">
        <v>42314</v>
      </c>
      <c r="E108" s="39">
        <v>23</v>
      </c>
      <c r="F108" s="40">
        <v>0.33660000000000001</v>
      </c>
      <c r="G108" s="41">
        <f t="shared" si="24"/>
        <v>7810</v>
      </c>
      <c r="H108" s="41">
        <v>1671940</v>
      </c>
      <c r="I108" s="42">
        <f t="shared" si="38"/>
        <v>0.99806892453951279</v>
      </c>
      <c r="J108" s="43">
        <v>0.1297396390214321</v>
      </c>
      <c r="K108" s="39">
        <f t="shared" si="40"/>
        <v>85.942314066737254</v>
      </c>
      <c r="L108" s="44">
        <v>1500</v>
      </c>
      <c r="M108" s="44">
        <v>1435</v>
      </c>
      <c r="N108" s="44">
        <v>750</v>
      </c>
      <c r="O108" s="44">
        <v>750</v>
      </c>
      <c r="P108" s="44"/>
      <c r="Q108" s="44">
        <v>750</v>
      </c>
      <c r="R108" s="44">
        <v>375</v>
      </c>
      <c r="S108" s="44">
        <v>750</v>
      </c>
      <c r="T108" s="44">
        <v>375</v>
      </c>
      <c r="U108" s="44">
        <v>375</v>
      </c>
      <c r="V108" s="44">
        <v>375</v>
      </c>
      <c r="W108" s="44"/>
      <c r="X108" s="44">
        <v>375</v>
      </c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  <c r="BA108" s="44"/>
      <c r="BB108" s="44"/>
      <c r="BC108" s="44"/>
      <c r="BD108" s="44"/>
      <c r="BE108" s="44"/>
      <c r="BF108" s="44"/>
      <c r="BG108" s="44"/>
      <c r="BH108" s="44"/>
      <c r="BI108" s="44"/>
      <c r="BJ108" s="44"/>
      <c r="BK108" s="44"/>
      <c r="BL108" s="44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/>
      <c r="FR108" s="2"/>
      <c r="FS108" s="2"/>
      <c r="FT108" s="2"/>
      <c r="FU108" s="2"/>
      <c r="FV108" s="2"/>
      <c r="FW108" s="2"/>
      <c r="FX108" s="2"/>
      <c r="FY108" s="2"/>
      <c r="FZ108" s="2"/>
      <c r="GA108" s="2"/>
      <c r="GB108" s="2"/>
      <c r="GC108" s="2"/>
      <c r="GD108" s="2"/>
    </row>
    <row r="109" spans="1:186" x14ac:dyDescent="0.25">
      <c r="A109" s="35">
        <v>5</v>
      </c>
      <c r="B109" s="36">
        <v>1337</v>
      </c>
      <c r="C109" s="51" t="s">
        <v>169</v>
      </c>
      <c r="D109" s="38">
        <v>42615</v>
      </c>
      <c r="E109" s="39">
        <v>23</v>
      </c>
      <c r="F109" s="40">
        <v>0.33134999999999998</v>
      </c>
      <c r="G109" s="41">
        <f t="shared" si="24"/>
        <v>1650020</v>
      </c>
      <c r="H109" s="41">
        <v>0</v>
      </c>
      <c r="I109" s="42">
        <f t="shared" si="38"/>
        <v>0.9959378300890297</v>
      </c>
      <c r="J109" s="43">
        <f>IF(E109&gt;12,SUM(U109:AG109)/$D$174/12," ")</f>
        <v>0.14294453398869084</v>
      </c>
      <c r="K109" s="39">
        <f t="shared" si="40"/>
        <v>94.689519154204461</v>
      </c>
      <c r="L109" s="44"/>
      <c r="M109" s="44"/>
      <c r="N109" s="44"/>
      <c r="O109" s="44"/>
      <c r="P109" s="44"/>
      <c r="Q109" s="44"/>
      <c r="R109" s="44"/>
      <c r="S109" s="44"/>
      <c r="T109" s="44"/>
      <c r="U109" s="44">
        <v>8625</v>
      </c>
      <c r="V109" s="44">
        <v>78375</v>
      </c>
      <c r="W109" s="44">
        <v>84750</v>
      </c>
      <c r="X109" s="44">
        <v>101250</v>
      </c>
      <c r="Y109" s="44">
        <v>89935</v>
      </c>
      <c r="Z109" s="44">
        <v>110625</v>
      </c>
      <c r="AA109" s="44">
        <v>101250</v>
      </c>
      <c r="AB109" s="44">
        <v>95920</v>
      </c>
      <c r="AC109" s="44">
        <v>80250</v>
      </c>
      <c r="AD109" s="44">
        <v>96650</v>
      </c>
      <c r="AE109" s="44">
        <v>81000</v>
      </c>
      <c r="AF109" s="44">
        <v>74625</v>
      </c>
      <c r="AG109" s="44">
        <v>71625</v>
      </c>
      <c r="AH109" s="44">
        <v>73875</v>
      </c>
      <c r="AI109" s="44">
        <v>62250</v>
      </c>
      <c r="AJ109" s="44">
        <v>57750</v>
      </c>
      <c r="AK109" s="44">
        <v>65250</v>
      </c>
      <c r="AL109" s="44">
        <v>65495</v>
      </c>
      <c r="AM109" s="44">
        <v>56390</v>
      </c>
      <c r="AN109" s="44">
        <v>37310</v>
      </c>
      <c r="AO109" s="44">
        <v>24495</v>
      </c>
      <c r="AP109" s="44">
        <v>26560</v>
      </c>
      <c r="AQ109" s="44">
        <v>21375</v>
      </c>
      <c r="AR109" s="44">
        <v>16120</v>
      </c>
      <c r="AS109" s="44">
        <v>13500</v>
      </c>
      <c r="AT109" s="44">
        <v>14415</v>
      </c>
      <c r="AU109" s="44">
        <v>9820</v>
      </c>
      <c r="AV109" s="44">
        <v>7875</v>
      </c>
      <c r="AW109" s="44">
        <v>5250</v>
      </c>
      <c r="AX109" s="44">
        <v>3445</v>
      </c>
      <c r="AY109" s="44">
        <v>3750</v>
      </c>
      <c r="AZ109" s="44">
        <v>4390</v>
      </c>
      <c r="BA109" s="44">
        <v>1830</v>
      </c>
      <c r="BB109" s="44">
        <v>750</v>
      </c>
      <c r="BC109" s="44">
        <v>210</v>
      </c>
      <c r="BD109" s="44">
        <v>1125</v>
      </c>
      <c r="BE109" s="44">
        <v>375</v>
      </c>
      <c r="BF109" s="44">
        <v>-225</v>
      </c>
      <c r="BG109" s="44">
        <v>-160</v>
      </c>
      <c r="BH109" s="44">
        <v>1125</v>
      </c>
      <c r="BI109" s="44">
        <v>360</v>
      </c>
      <c r="BJ109" s="44">
        <v>225</v>
      </c>
      <c r="BK109" s="44">
        <v>210</v>
      </c>
      <c r="BL109" s="44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  <c r="ET109" s="2"/>
      <c r="EU109" s="2"/>
      <c r="EV109" s="2"/>
      <c r="EW109" s="2"/>
      <c r="EX109" s="2"/>
      <c r="EY109" s="2"/>
      <c r="EZ109" s="2"/>
      <c r="FA109" s="2"/>
      <c r="FB109" s="2"/>
      <c r="FC109" s="2"/>
      <c r="FD109" s="2"/>
      <c r="FE109" s="2"/>
      <c r="FF109" s="2"/>
      <c r="FG109" s="2"/>
      <c r="FH109" s="2"/>
      <c r="FI109" s="2"/>
      <c r="FJ109" s="2"/>
      <c r="FK109" s="2"/>
      <c r="FL109" s="2"/>
      <c r="FM109" s="2"/>
      <c r="FN109" s="2"/>
      <c r="FO109" s="2"/>
      <c r="FP109" s="2"/>
      <c r="FQ109" s="2"/>
      <c r="FR109" s="2"/>
      <c r="FS109" s="2"/>
      <c r="FT109" s="2"/>
      <c r="FU109" s="2"/>
      <c r="FV109" s="2"/>
      <c r="FW109" s="2"/>
      <c r="FX109" s="2"/>
      <c r="FY109" s="2"/>
      <c r="FZ109" s="2"/>
      <c r="GA109" s="2"/>
      <c r="GB109" s="2"/>
      <c r="GC109" s="2"/>
      <c r="GD109" s="2"/>
    </row>
    <row r="110" spans="1:186" ht="13.5" customHeight="1" x14ac:dyDescent="0.25">
      <c r="A110" s="35">
        <v>5</v>
      </c>
      <c r="B110" s="36">
        <v>1375</v>
      </c>
      <c r="C110" s="46" t="s">
        <v>170</v>
      </c>
      <c r="D110" s="38">
        <v>42797</v>
      </c>
      <c r="E110" s="39">
        <f>(+$K$4-D110+1)/7</f>
        <v>17.142857142857142</v>
      </c>
      <c r="F110" s="40">
        <v>0.33660000000000001</v>
      </c>
      <c r="G110" s="41">
        <f t="shared" ref="G110" si="41">SUM(L110:BL110)</f>
        <v>1609560</v>
      </c>
      <c r="H110" s="41">
        <v>0</v>
      </c>
      <c r="I110" s="42">
        <f t="shared" si="38"/>
        <v>0.95636363636363642</v>
      </c>
      <c r="J110" s="43">
        <f>IF(E110&gt;12,SUM(AU110:BG110)/$D$174/12," ")</f>
        <v>0.18238234683944274</v>
      </c>
      <c r="K110" s="39">
        <f t="shared" si="40"/>
        <v>120.8139705839223</v>
      </c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>
        <v>7125</v>
      </c>
      <c r="AV110" s="44">
        <v>117375</v>
      </c>
      <c r="AW110" s="44">
        <v>126980</v>
      </c>
      <c r="AX110" s="44">
        <v>138375</v>
      </c>
      <c r="AY110" s="44">
        <v>139385</v>
      </c>
      <c r="AZ110" s="44">
        <v>156375</v>
      </c>
      <c r="BA110" s="44">
        <v>101250</v>
      </c>
      <c r="BB110" s="44">
        <v>108145</v>
      </c>
      <c r="BC110" s="44">
        <v>106680</v>
      </c>
      <c r="BD110" s="44">
        <v>118500</v>
      </c>
      <c r="BE110" s="44">
        <v>87745</v>
      </c>
      <c r="BF110" s="44">
        <v>83625</v>
      </c>
      <c r="BG110" s="44">
        <v>79875</v>
      </c>
      <c r="BH110" s="44">
        <v>75375</v>
      </c>
      <c r="BI110" s="44">
        <v>61500</v>
      </c>
      <c r="BJ110" s="44">
        <v>50625</v>
      </c>
      <c r="BK110" s="44">
        <v>31875</v>
      </c>
      <c r="BL110" s="44">
        <v>18750</v>
      </c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  <c r="EN110" s="2"/>
      <c r="EO110" s="2"/>
      <c r="EP110" s="2"/>
      <c r="EQ110" s="2"/>
      <c r="ER110" s="2"/>
      <c r="ES110" s="2"/>
      <c r="ET110" s="2"/>
      <c r="EU110" s="2"/>
      <c r="EV110" s="2"/>
      <c r="EW110" s="2"/>
      <c r="EX110" s="2"/>
      <c r="EY110" s="2"/>
      <c r="EZ110" s="2"/>
      <c r="FA110" s="2"/>
      <c r="FB110" s="2"/>
      <c r="FC110" s="2"/>
      <c r="FD110" s="2"/>
      <c r="FE110" s="2"/>
      <c r="FF110" s="2"/>
      <c r="FG110" s="2"/>
      <c r="FH110" s="2"/>
      <c r="FI110" s="2"/>
      <c r="FJ110" s="2"/>
      <c r="FK110" s="2"/>
      <c r="FL110" s="2"/>
      <c r="FM110" s="2"/>
      <c r="FN110" s="2"/>
      <c r="FO110" s="2"/>
      <c r="FP110" s="2"/>
      <c r="FQ110" s="2"/>
      <c r="FR110" s="2"/>
      <c r="FS110" s="2"/>
      <c r="FT110" s="2"/>
      <c r="FU110" s="2"/>
      <c r="FV110" s="2"/>
      <c r="FW110" s="2"/>
      <c r="FX110" s="2"/>
      <c r="FY110" s="2"/>
      <c r="FZ110" s="2"/>
      <c r="GA110" s="2"/>
      <c r="GB110" s="2"/>
      <c r="GC110" s="2"/>
      <c r="GD110" s="2"/>
    </row>
    <row r="111" spans="1:186" x14ac:dyDescent="0.25">
      <c r="A111" s="35">
        <v>5</v>
      </c>
      <c r="B111" s="36">
        <v>1366</v>
      </c>
      <c r="C111" s="51" t="s">
        <v>171</v>
      </c>
      <c r="D111" s="38">
        <v>42706</v>
      </c>
      <c r="E111" s="39">
        <v>10</v>
      </c>
      <c r="F111" s="40">
        <v>0.2142</v>
      </c>
      <c r="G111" s="41">
        <f t="shared" ref="G111" si="42">SUM(L111:BL111)</f>
        <v>1069370</v>
      </c>
      <c r="H111" s="41">
        <v>0</v>
      </c>
      <c r="I111" s="53">
        <f t="shared" si="38"/>
        <v>0.99847805788982258</v>
      </c>
      <c r="J111" s="43">
        <f>SUM(AH111:AR111)/$D$174/10</f>
        <v>0.15735681343057306</v>
      </c>
      <c r="K111" s="39">
        <f>J111/$J$180*100</f>
        <v>104.23652156267586</v>
      </c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>
        <v>7875</v>
      </c>
      <c r="AI111" s="44">
        <v>98250</v>
      </c>
      <c r="AJ111" s="44">
        <v>132750</v>
      </c>
      <c r="AK111" s="44">
        <v>168000</v>
      </c>
      <c r="AL111" s="44">
        <v>183000</v>
      </c>
      <c r="AM111" s="44">
        <v>160500</v>
      </c>
      <c r="AN111" s="44">
        <v>85500</v>
      </c>
      <c r="AO111" s="44">
        <v>57545</v>
      </c>
      <c r="AP111" s="44">
        <v>39000</v>
      </c>
      <c r="AQ111" s="44">
        <v>30750</v>
      </c>
      <c r="AR111" s="44">
        <v>22875</v>
      </c>
      <c r="AS111" s="44">
        <v>20895</v>
      </c>
      <c r="AT111" s="44">
        <v>16820</v>
      </c>
      <c r="AU111" s="44">
        <v>12000</v>
      </c>
      <c r="AV111" s="44">
        <v>12750</v>
      </c>
      <c r="AW111" s="44">
        <v>6750</v>
      </c>
      <c r="AX111" s="44">
        <v>5250</v>
      </c>
      <c r="AY111" s="44">
        <v>3000</v>
      </c>
      <c r="AZ111" s="44">
        <v>1875</v>
      </c>
      <c r="BA111" s="44">
        <v>750</v>
      </c>
      <c r="BB111" s="44">
        <v>1500</v>
      </c>
      <c r="BC111" s="44">
        <v>750</v>
      </c>
      <c r="BD111" s="44">
        <v>375</v>
      </c>
      <c r="BE111" s="44"/>
      <c r="BF111" s="44"/>
      <c r="BG111" s="44"/>
      <c r="BH111" s="44">
        <v>375</v>
      </c>
      <c r="BI111" s="44"/>
      <c r="BJ111" s="44"/>
      <c r="BK111" s="44">
        <v>235</v>
      </c>
      <c r="BL111" s="44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  <c r="EU111" s="2"/>
      <c r="EV111" s="2"/>
      <c r="EW111" s="2"/>
      <c r="EX111" s="2"/>
      <c r="EY111" s="2"/>
      <c r="EZ111" s="2"/>
      <c r="FA111" s="2"/>
      <c r="FB111" s="2"/>
      <c r="FC111" s="2"/>
      <c r="FD111" s="2"/>
      <c r="FE111" s="2"/>
      <c r="FF111" s="2"/>
      <c r="FG111" s="2"/>
      <c r="FH111" s="2"/>
      <c r="FI111" s="2"/>
      <c r="FJ111" s="2"/>
      <c r="FK111" s="2"/>
      <c r="FL111" s="2"/>
      <c r="FM111" s="2"/>
      <c r="FN111" s="2"/>
      <c r="FO111" s="2"/>
      <c r="FP111" s="2"/>
      <c r="FQ111" s="2"/>
      <c r="FR111" s="2"/>
      <c r="FS111" s="2"/>
      <c r="FT111" s="2"/>
      <c r="FU111" s="2"/>
      <c r="FV111" s="2"/>
      <c r="FW111" s="2"/>
      <c r="FX111" s="2"/>
      <c r="FY111" s="2"/>
      <c r="FZ111" s="2"/>
      <c r="GA111" s="2"/>
      <c r="GB111" s="2"/>
      <c r="GC111" s="2"/>
      <c r="GD111" s="2"/>
    </row>
    <row r="112" spans="1:186" x14ac:dyDescent="0.25">
      <c r="A112" s="47" t="s">
        <v>172</v>
      </c>
      <c r="B112" s="48"/>
      <c r="C112" s="48"/>
      <c r="D112" s="48"/>
      <c r="E112" s="48"/>
      <c r="F112" s="48"/>
      <c r="G112" s="48"/>
      <c r="H112" s="48"/>
      <c r="I112" s="48"/>
      <c r="J112" s="48"/>
      <c r="K112" s="49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4"/>
      <c r="BA112" s="44"/>
      <c r="BB112" s="44"/>
      <c r="BC112" s="44"/>
      <c r="BD112" s="44"/>
      <c r="BE112" s="44"/>
      <c r="BF112" s="44"/>
      <c r="BG112" s="44"/>
      <c r="BH112" s="44"/>
      <c r="BI112" s="44"/>
      <c r="BJ112" s="44"/>
      <c r="BK112" s="44"/>
      <c r="BL112" s="44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/>
      <c r="FR112" s="2"/>
      <c r="FS112" s="2"/>
      <c r="FT112" s="2"/>
      <c r="FU112" s="2"/>
      <c r="FV112" s="2"/>
      <c r="FW112" s="2"/>
      <c r="FX112" s="2"/>
      <c r="FY112" s="2"/>
      <c r="FZ112" s="2"/>
      <c r="GA112" s="2"/>
      <c r="GB112" s="2"/>
      <c r="GC112" s="2"/>
      <c r="GD112" s="2"/>
    </row>
    <row r="113" spans="1:186" x14ac:dyDescent="0.25">
      <c r="A113" s="35">
        <v>10</v>
      </c>
      <c r="B113" s="36">
        <v>1313</v>
      </c>
      <c r="C113" s="37" t="s">
        <v>173</v>
      </c>
      <c r="D113" s="38">
        <v>42430</v>
      </c>
      <c r="E113" s="39">
        <v>17</v>
      </c>
      <c r="F113" s="40">
        <v>0.2029</v>
      </c>
      <c r="G113" s="41">
        <f t="shared" ref="G113:G129" si="43">SUM(L113:BL113)</f>
        <v>65810</v>
      </c>
      <c r="H113" s="41">
        <v>1960820</v>
      </c>
      <c r="I113" s="42">
        <f t="shared" ref="I113:I117" si="44">((G113+H113)/((F113*(A113*1000000))))</f>
        <v>0.99883193691473637</v>
      </c>
      <c r="J113" s="43">
        <v>0.22070972237737316</v>
      </c>
      <c r="K113" s="39">
        <f t="shared" ref="K113:K123" si="45">IF(E113&lt;12," ",J113/$J$181*100)</f>
        <v>104.22176240268024</v>
      </c>
      <c r="L113" s="44">
        <v>8120</v>
      </c>
      <c r="M113" s="44">
        <v>13190</v>
      </c>
      <c r="N113" s="44">
        <v>10750</v>
      </c>
      <c r="O113" s="44">
        <v>7750</v>
      </c>
      <c r="P113" s="44">
        <v>4250</v>
      </c>
      <c r="Q113" s="44">
        <v>4750</v>
      </c>
      <c r="R113" s="44">
        <v>3250</v>
      </c>
      <c r="S113" s="44">
        <v>3250</v>
      </c>
      <c r="T113" s="44">
        <v>2000</v>
      </c>
      <c r="U113" s="44">
        <v>1750</v>
      </c>
      <c r="V113" s="44">
        <v>1750</v>
      </c>
      <c r="W113" s="44">
        <v>1000</v>
      </c>
      <c r="X113" s="44">
        <v>1000</v>
      </c>
      <c r="Y113" s="44">
        <v>500</v>
      </c>
      <c r="Z113" s="44">
        <v>250</v>
      </c>
      <c r="AA113" s="44">
        <v>1000</v>
      </c>
      <c r="AB113" s="44">
        <v>1000</v>
      </c>
      <c r="AC113" s="44"/>
      <c r="AD113" s="44"/>
      <c r="AE113" s="44"/>
      <c r="AF113" s="44"/>
      <c r="AG113" s="44">
        <v>250</v>
      </c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  <c r="ET113" s="2"/>
      <c r="EU113" s="2"/>
      <c r="EV113" s="2"/>
      <c r="EW113" s="2"/>
      <c r="EX113" s="2"/>
      <c r="EY113" s="2"/>
      <c r="EZ113" s="2"/>
      <c r="FA113" s="2"/>
      <c r="FB113" s="2"/>
      <c r="FC113" s="2"/>
      <c r="FD113" s="2"/>
      <c r="FE113" s="2"/>
      <c r="FF113" s="2"/>
      <c r="FG113" s="2"/>
      <c r="FH113" s="2"/>
      <c r="FI113" s="2"/>
      <c r="FJ113" s="2"/>
      <c r="FK113" s="2"/>
      <c r="FL113" s="2"/>
      <c r="FM113" s="2"/>
      <c r="FN113" s="2"/>
      <c r="FO113" s="2"/>
      <c r="FP113" s="2"/>
      <c r="FQ113" s="2"/>
      <c r="FR113" s="2"/>
      <c r="FS113" s="2"/>
      <c r="FT113" s="2"/>
      <c r="FU113" s="2"/>
      <c r="FV113" s="2"/>
      <c r="FW113" s="2"/>
      <c r="FX113" s="2"/>
      <c r="FY113" s="2"/>
      <c r="FZ113" s="2"/>
      <c r="GA113" s="2"/>
      <c r="GB113" s="2"/>
      <c r="GC113" s="2"/>
      <c r="GD113" s="2"/>
    </row>
    <row r="114" spans="1:186" x14ac:dyDescent="0.25">
      <c r="A114" s="35">
        <v>10</v>
      </c>
      <c r="B114" s="36">
        <v>1280</v>
      </c>
      <c r="C114" s="37" t="s">
        <v>174</v>
      </c>
      <c r="D114" s="38">
        <v>42342</v>
      </c>
      <c r="E114" s="39">
        <v>14</v>
      </c>
      <c r="F114" s="40">
        <v>0.20344999999999999</v>
      </c>
      <c r="G114" s="41">
        <f t="shared" si="43"/>
        <v>1250</v>
      </c>
      <c r="H114" s="41">
        <v>2028200</v>
      </c>
      <c r="I114" s="42">
        <f t="shared" si="44"/>
        <v>0.9975178176456132</v>
      </c>
      <c r="J114" s="43">
        <v>0.2456446919766582</v>
      </c>
      <c r="K114" s="39">
        <f t="shared" si="45"/>
        <v>115.99635234417509</v>
      </c>
      <c r="L114" s="44">
        <v>250</v>
      </c>
      <c r="M114" s="44"/>
      <c r="N114" s="44"/>
      <c r="O114" s="44"/>
      <c r="P114" s="44">
        <v>500</v>
      </c>
      <c r="Q114" s="44">
        <v>250</v>
      </c>
      <c r="R114" s="44"/>
      <c r="S114" s="44"/>
      <c r="T114" s="44"/>
      <c r="U114" s="44"/>
      <c r="V114" s="44"/>
      <c r="W114" s="44"/>
      <c r="X114" s="44">
        <v>250</v>
      </c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  <c r="BA114" s="44"/>
      <c r="BB114" s="44"/>
      <c r="BC114" s="44"/>
      <c r="BD114" s="44"/>
      <c r="BE114" s="44"/>
      <c r="BF114" s="44"/>
      <c r="BG114" s="44"/>
      <c r="BH114" s="44"/>
      <c r="BI114" s="44"/>
      <c r="BJ114" s="44"/>
      <c r="BK114" s="44"/>
      <c r="BL114" s="44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  <c r="EU114" s="2"/>
      <c r="EV114" s="2"/>
      <c r="EW114" s="2"/>
      <c r="EX114" s="2"/>
      <c r="EY114" s="2"/>
      <c r="EZ114" s="2"/>
      <c r="FA114" s="2"/>
      <c r="FB114" s="2"/>
      <c r="FC114" s="2"/>
      <c r="FD114" s="2"/>
      <c r="FE114" s="2"/>
      <c r="FF114" s="2"/>
      <c r="FG114" s="2"/>
      <c r="FH114" s="2"/>
      <c r="FI114" s="2"/>
      <c r="FJ114" s="2"/>
      <c r="FK114" s="2"/>
      <c r="FL114" s="2"/>
      <c r="FM114" s="2"/>
      <c r="FN114" s="2"/>
      <c r="FO114" s="2"/>
      <c r="FP114" s="2"/>
      <c r="FQ114" s="2"/>
      <c r="FR114" s="2"/>
      <c r="FS114" s="2"/>
      <c r="FT114" s="2"/>
      <c r="FU114" s="2"/>
      <c r="FV114" s="2"/>
      <c r="FW114" s="2"/>
      <c r="FX114" s="2"/>
      <c r="FY114" s="2"/>
      <c r="FZ114" s="2"/>
      <c r="GA114" s="2"/>
      <c r="GB114" s="2"/>
      <c r="GC114" s="2"/>
      <c r="GD114" s="2"/>
    </row>
    <row r="115" spans="1:186" x14ac:dyDescent="0.25">
      <c r="A115" s="35">
        <v>10</v>
      </c>
      <c r="B115" s="36">
        <v>1338</v>
      </c>
      <c r="C115" s="37" t="s">
        <v>175</v>
      </c>
      <c r="D115" s="38">
        <v>42588</v>
      </c>
      <c r="E115" s="39">
        <v>17</v>
      </c>
      <c r="F115" s="40">
        <v>0.20399999999999999</v>
      </c>
      <c r="G115" s="41">
        <f t="shared" si="43"/>
        <v>2038250</v>
      </c>
      <c r="H115" s="41">
        <v>0</v>
      </c>
      <c r="I115" s="42">
        <f t="shared" si="44"/>
        <v>0.99914215686274521</v>
      </c>
      <c r="J115" s="43">
        <f>IF(E115&gt;12,SUM(Q115:AC115)/$D$174/12," ")</f>
        <v>0.2065253818042545</v>
      </c>
      <c r="K115" s="39">
        <f t="shared" si="45"/>
        <v>97.523747665827742</v>
      </c>
      <c r="L115" s="44"/>
      <c r="M115" s="44"/>
      <c r="N115" s="44"/>
      <c r="O115" s="44"/>
      <c r="P115" s="44"/>
      <c r="Q115" s="44">
        <v>6500</v>
      </c>
      <c r="R115" s="44">
        <v>119250</v>
      </c>
      <c r="S115" s="44">
        <v>143110</v>
      </c>
      <c r="T115" s="44">
        <v>156000</v>
      </c>
      <c r="U115" s="44">
        <v>160500</v>
      </c>
      <c r="V115" s="44">
        <v>124000</v>
      </c>
      <c r="W115" s="44">
        <v>114750</v>
      </c>
      <c r="X115" s="44">
        <v>116750</v>
      </c>
      <c r="Y115" s="44">
        <v>114890</v>
      </c>
      <c r="Z115" s="44">
        <v>130250</v>
      </c>
      <c r="AA115" s="44">
        <v>124500</v>
      </c>
      <c r="AB115" s="44">
        <v>130500</v>
      </c>
      <c r="AC115" s="44">
        <v>111980</v>
      </c>
      <c r="AD115" s="44">
        <v>120500</v>
      </c>
      <c r="AE115" s="44">
        <v>106250</v>
      </c>
      <c r="AF115" s="44">
        <v>81000</v>
      </c>
      <c r="AG115" s="44">
        <v>52500</v>
      </c>
      <c r="AH115" s="44">
        <v>42000</v>
      </c>
      <c r="AI115" s="44">
        <v>15750</v>
      </c>
      <c r="AJ115" s="44">
        <v>9250</v>
      </c>
      <c r="AK115" s="44">
        <v>10500</v>
      </c>
      <c r="AL115" s="44">
        <v>9250</v>
      </c>
      <c r="AM115" s="44">
        <v>6430</v>
      </c>
      <c r="AN115" s="44">
        <v>4000</v>
      </c>
      <c r="AO115" s="44">
        <v>5000</v>
      </c>
      <c r="AP115" s="44">
        <v>3750</v>
      </c>
      <c r="AQ115" s="44">
        <v>3750</v>
      </c>
      <c r="AR115" s="44">
        <v>3250</v>
      </c>
      <c r="AS115" s="44">
        <v>2750</v>
      </c>
      <c r="AT115" s="44">
        <v>2090</v>
      </c>
      <c r="AU115" s="44">
        <v>2250</v>
      </c>
      <c r="AV115" s="44">
        <v>1500</v>
      </c>
      <c r="AW115" s="44">
        <v>1250</v>
      </c>
      <c r="AX115" s="44">
        <v>500</v>
      </c>
      <c r="AY115" s="44">
        <v>250</v>
      </c>
      <c r="AZ115" s="44">
        <v>750</v>
      </c>
      <c r="BA115" s="44"/>
      <c r="BB115" s="44">
        <v>500</v>
      </c>
      <c r="BC115" s="44">
        <v>250</v>
      </c>
      <c r="BD115" s="44"/>
      <c r="BE115" s="44"/>
      <c r="BF115" s="44"/>
      <c r="BG115" s="44"/>
      <c r="BH115" s="44"/>
      <c r="BI115" s="44"/>
      <c r="BJ115" s="44"/>
      <c r="BK115" s="44"/>
      <c r="BL115" s="44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  <c r="EO115" s="2"/>
      <c r="EP115" s="2"/>
      <c r="EQ115" s="2"/>
      <c r="ER115" s="2"/>
      <c r="ES115" s="2"/>
      <c r="ET115" s="2"/>
      <c r="EU115" s="2"/>
      <c r="EV115" s="2"/>
      <c r="EW115" s="2"/>
      <c r="EX115" s="2"/>
      <c r="EY115" s="2"/>
      <c r="EZ115" s="2"/>
      <c r="FA115" s="2"/>
      <c r="FB115" s="2"/>
      <c r="FC115" s="2"/>
      <c r="FD115" s="2"/>
      <c r="FE115" s="2"/>
      <c r="FF115" s="2"/>
      <c r="FG115" s="2"/>
      <c r="FH115" s="2"/>
      <c r="FI115" s="2"/>
      <c r="FJ115" s="2"/>
      <c r="FK115" s="2"/>
      <c r="FL115" s="2"/>
      <c r="FM115" s="2"/>
      <c r="FN115" s="2"/>
      <c r="FO115" s="2"/>
      <c r="FP115" s="2"/>
      <c r="FQ115" s="2"/>
      <c r="FR115" s="2"/>
      <c r="FS115" s="2"/>
      <c r="FT115" s="2"/>
      <c r="FU115" s="2"/>
      <c r="FV115" s="2"/>
      <c r="FW115" s="2"/>
      <c r="FX115" s="2"/>
      <c r="FY115" s="2"/>
      <c r="FZ115" s="2"/>
      <c r="GA115" s="2"/>
      <c r="GB115" s="2"/>
      <c r="GC115" s="2"/>
      <c r="GD115" s="2"/>
    </row>
    <row r="116" spans="1:186" x14ac:dyDescent="0.25">
      <c r="A116" s="35">
        <v>10</v>
      </c>
      <c r="B116" s="36">
        <v>1377</v>
      </c>
      <c r="C116" s="46" t="s">
        <v>176</v>
      </c>
      <c r="D116" s="38">
        <v>42832</v>
      </c>
      <c r="E116" s="39">
        <f>(+$K$4-D116+1)/7</f>
        <v>12.142857142857142</v>
      </c>
      <c r="F116" s="40">
        <v>0.24277499999999999</v>
      </c>
      <c r="G116" s="41">
        <f t="shared" ref="G116" si="46">SUM(L116:BL116)</f>
        <v>1884250</v>
      </c>
      <c r="H116" s="41">
        <v>0</v>
      </c>
      <c r="I116" s="42">
        <f t="shared" si="44"/>
        <v>0.7761301616723304</v>
      </c>
      <c r="J116" s="43">
        <f>IF(E116&gt;12,SUM(AZ116:BL116)/$D$174/12," ")</f>
        <v>0.25057982115974869</v>
      </c>
      <c r="K116" s="39">
        <f t="shared" si="45"/>
        <v>118.32677918539576</v>
      </c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>
        <v>9500</v>
      </c>
      <c r="BA116" s="44">
        <v>140250</v>
      </c>
      <c r="BB116" s="44">
        <v>177240</v>
      </c>
      <c r="BC116" s="44">
        <v>177500</v>
      </c>
      <c r="BD116" s="44">
        <v>188000</v>
      </c>
      <c r="BE116" s="44">
        <v>159250</v>
      </c>
      <c r="BF116" s="44">
        <v>164250</v>
      </c>
      <c r="BG116" s="44">
        <v>173750</v>
      </c>
      <c r="BH116" s="44">
        <v>167000</v>
      </c>
      <c r="BI116" s="44">
        <v>137500</v>
      </c>
      <c r="BJ116" s="44">
        <v>131000</v>
      </c>
      <c r="BK116" s="44">
        <v>135250</v>
      </c>
      <c r="BL116" s="44">
        <v>123760</v>
      </c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</row>
    <row r="117" spans="1:186" x14ac:dyDescent="0.25">
      <c r="A117" s="35">
        <v>10</v>
      </c>
      <c r="B117" s="36">
        <v>1327</v>
      </c>
      <c r="C117" s="37" t="s">
        <v>177</v>
      </c>
      <c r="D117" s="38">
        <v>42482</v>
      </c>
      <c r="E117" s="39">
        <v>19</v>
      </c>
      <c r="F117" s="40">
        <v>0.20399999999999999</v>
      </c>
      <c r="G117" s="41">
        <f t="shared" si="43"/>
        <v>786520</v>
      </c>
      <c r="H117" s="41">
        <v>1239420</v>
      </c>
      <c r="I117" s="42">
        <f t="shared" si="44"/>
        <v>0.99310784313725498</v>
      </c>
      <c r="J117" s="43">
        <f>IF(E117&gt;12,(+H117+SUM(L117:N117))/$D$174/12," ")</f>
        <v>0.19636388299315385</v>
      </c>
      <c r="K117" s="39">
        <f t="shared" si="45"/>
        <v>92.725366772869748</v>
      </c>
      <c r="L117" s="44">
        <v>38860</v>
      </c>
      <c r="M117" s="44">
        <v>97040</v>
      </c>
      <c r="N117" s="44">
        <v>101250</v>
      </c>
      <c r="O117" s="44">
        <v>93750</v>
      </c>
      <c r="P117" s="44">
        <v>91920</v>
      </c>
      <c r="Q117" s="44">
        <v>100500</v>
      </c>
      <c r="R117" s="44">
        <v>64250</v>
      </c>
      <c r="S117" s="44">
        <v>54000</v>
      </c>
      <c r="T117" s="44">
        <v>42750</v>
      </c>
      <c r="U117" s="44">
        <v>28500</v>
      </c>
      <c r="V117" s="44">
        <v>15250</v>
      </c>
      <c r="W117" s="44">
        <v>11250</v>
      </c>
      <c r="X117" s="44">
        <v>10500</v>
      </c>
      <c r="Y117" s="44">
        <v>7250</v>
      </c>
      <c r="Z117" s="44">
        <v>7250</v>
      </c>
      <c r="AA117" s="44">
        <v>3750</v>
      </c>
      <c r="AB117" s="44">
        <v>5830</v>
      </c>
      <c r="AC117" s="44">
        <v>3570</v>
      </c>
      <c r="AD117" s="44">
        <v>1750</v>
      </c>
      <c r="AE117" s="44">
        <v>1000</v>
      </c>
      <c r="AF117" s="44">
        <v>750</v>
      </c>
      <c r="AG117" s="44">
        <v>1250</v>
      </c>
      <c r="AH117" s="44">
        <v>1080</v>
      </c>
      <c r="AI117" s="44">
        <v>250</v>
      </c>
      <c r="AJ117" s="44">
        <v>1000</v>
      </c>
      <c r="AK117" s="44">
        <v>640</v>
      </c>
      <c r="AL117" s="44">
        <v>250</v>
      </c>
      <c r="AM117" s="44">
        <v>10</v>
      </c>
      <c r="AN117" s="44">
        <v>250</v>
      </c>
      <c r="AO117" s="44"/>
      <c r="AP117" s="44"/>
      <c r="AQ117" s="44">
        <v>250</v>
      </c>
      <c r="AR117" s="44"/>
      <c r="AS117" s="44"/>
      <c r="AT117" s="44">
        <v>250</v>
      </c>
      <c r="AU117" s="44">
        <v>250</v>
      </c>
      <c r="AV117" s="44"/>
      <c r="AW117" s="44"/>
      <c r="AX117" s="44">
        <v>70</v>
      </c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44"/>
      <c r="BK117" s="44"/>
      <c r="BL117" s="44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  <c r="ET117" s="2"/>
      <c r="EU117" s="2"/>
      <c r="EV117" s="2"/>
      <c r="EW117" s="2"/>
      <c r="EX117" s="2"/>
      <c r="EY117" s="2"/>
      <c r="EZ117" s="2"/>
      <c r="FA117" s="2"/>
      <c r="FB117" s="2"/>
      <c r="FC117" s="2"/>
      <c r="FD117" s="2"/>
      <c r="FE117" s="2"/>
      <c r="FF117" s="2"/>
      <c r="FG117" s="2"/>
      <c r="FH117" s="2"/>
      <c r="FI117" s="2"/>
      <c r="FJ117" s="2"/>
      <c r="FK117" s="2"/>
      <c r="FL117" s="2"/>
      <c r="FM117" s="2"/>
      <c r="FN117" s="2"/>
      <c r="FO117" s="2"/>
      <c r="FP117" s="2"/>
      <c r="FQ117" s="2"/>
      <c r="FR117" s="2"/>
      <c r="FS117" s="2"/>
      <c r="FT117" s="2"/>
      <c r="FU117" s="2"/>
      <c r="FV117" s="2"/>
      <c r="FW117" s="2"/>
      <c r="FX117" s="2"/>
      <c r="FY117" s="2"/>
      <c r="FZ117" s="2"/>
      <c r="GA117" s="2"/>
      <c r="GB117" s="2"/>
      <c r="GC117" s="2"/>
      <c r="GD117" s="2"/>
    </row>
    <row r="118" spans="1:186" x14ac:dyDescent="0.25">
      <c r="A118" s="35">
        <v>10</v>
      </c>
      <c r="B118" s="36">
        <v>1339</v>
      </c>
      <c r="C118" s="37" t="s">
        <v>178</v>
      </c>
      <c r="D118" s="38">
        <v>42552</v>
      </c>
      <c r="E118" s="39">
        <v>25</v>
      </c>
      <c r="F118" s="40">
        <v>0.20165</v>
      </c>
      <c r="G118" s="41">
        <f t="shared" si="43"/>
        <v>2013800</v>
      </c>
      <c r="H118" s="41">
        <v>0</v>
      </c>
      <c r="I118" s="42">
        <f>((G118+H118)/((F118*(A118*1000000))))</f>
        <v>0.99866104636746844</v>
      </c>
      <c r="J118" s="43">
        <f>IF(E118&gt;12,SUM(L118:X118)/$D$174/12," ")</f>
        <v>0.1539332088579651</v>
      </c>
      <c r="K118" s="39">
        <f t="shared" si="45"/>
        <v>72.689096550291879</v>
      </c>
      <c r="L118" s="44">
        <v>10000</v>
      </c>
      <c r="M118" s="44">
        <v>104000</v>
      </c>
      <c r="N118" s="44">
        <v>119250</v>
      </c>
      <c r="O118" s="44">
        <v>114250</v>
      </c>
      <c r="P118" s="44">
        <v>114950</v>
      </c>
      <c r="Q118" s="44">
        <v>128250</v>
      </c>
      <c r="R118" s="44">
        <v>91750</v>
      </c>
      <c r="S118" s="44">
        <v>88340</v>
      </c>
      <c r="T118" s="44">
        <v>86220</v>
      </c>
      <c r="U118" s="44">
        <v>91500</v>
      </c>
      <c r="V118" s="44">
        <v>72000</v>
      </c>
      <c r="W118" s="44">
        <v>68500</v>
      </c>
      <c r="X118" s="44">
        <v>68500</v>
      </c>
      <c r="Y118" s="44">
        <v>69130</v>
      </c>
      <c r="Z118" s="44">
        <v>75000</v>
      </c>
      <c r="AA118" s="44">
        <v>70000</v>
      </c>
      <c r="AB118" s="44">
        <v>67750</v>
      </c>
      <c r="AC118" s="44">
        <v>64500</v>
      </c>
      <c r="AD118" s="44">
        <v>72500</v>
      </c>
      <c r="AE118" s="44">
        <v>63750</v>
      </c>
      <c r="AF118" s="44">
        <v>77750</v>
      </c>
      <c r="AG118" s="44">
        <v>70500</v>
      </c>
      <c r="AH118" s="44">
        <v>59750</v>
      </c>
      <c r="AI118" s="44">
        <v>33750</v>
      </c>
      <c r="AJ118" s="44">
        <v>21250</v>
      </c>
      <c r="AK118" s="44">
        <v>20000</v>
      </c>
      <c r="AL118" s="44">
        <v>23000</v>
      </c>
      <c r="AM118" s="44">
        <v>13000</v>
      </c>
      <c r="AN118" s="44">
        <v>9030</v>
      </c>
      <c r="AO118" s="44">
        <v>8000</v>
      </c>
      <c r="AP118" s="44">
        <v>7880</v>
      </c>
      <c r="AQ118" s="44">
        <v>6000</v>
      </c>
      <c r="AR118" s="44">
        <v>5500</v>
      </c>
      <c r="AS118" s="44">
        <v>4250</v>
      </c>
      <c r="AT118" s="44">
        <v>2750</v>
      </c>
      <c r="AU118" s="44">
        <v>3000</v>
      </c>
      <c r="AV118" s="44">
        <v>2500</v>
      </c>
      <c r="AW118" s="44">
        <v>1000</v>
      </c>
      <c r="AX118" s="44">
        <v>1000</v>
      </c>
      <c r="AY118" s="44">
        <v>2000</v>
      </c>
      <c r="AZ118" s="44">
        <v>250</v>
      </c>
      <c r="BA118" s="44">
        <v>250</v>
      </c>
      <c r="BB118" s="44">
        <v>500</v>
      </c>
      <c r="BC118" s="44">
        <v>250</v>
      </c>
      <c r="BD118" s="44">
        <v>250</v>
      </c>
      <c r="BE118" s="44"/>
      <c r="BF118" s="44"/>
      <c r="BG118" s="44">
        <v>250</v>
      </c>
      <c r="BH118" s="44"/>
      <c r="BI118" s="44"/>
      <c r="BJ118" s="44"/>
      <c r="BK118" s="44"/>
      <c r="BL118" s="44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  <c r="ET118" s="2"/>
      <c r="EU118" s="2"/>
      <c r="EV118" s="2"/>
      <c r="EW118" s="2"/>
      <c r="EX118" s="2"/>
      <c r="EY118" s="2"/>
      <c r="EZ118" s="2"/>
      <c r="FA118" s="2"/>
      <c r="FB118" s="2"/>
      <c r="FC118" s="2"/>
      <c r="FD118" s="2"/>
      <c r="FE118" s="2"/>
      <c r="FF118" s="2"/>
      <c r="FG118" s="2"/>
      <c r="FH118" s="2"/>
      <c r="FI118" s="2"/>
      <c r="FJ118" s="2"/>
      <c r="FK118" s="2"/>
      <c r="FL118" s="2"/>
      <c r="FM118" s="2"/>
      <c r="FN118" s="2"/>
      <c r="FO118" s="2"/>
      <c r="FP118" s="2"/>
      <c r="FQ118" s="2"/>
      <c r="FR118" s="2"/>
      <c r="FS118" s="2"/>
      <c r="FT118" s="2"/>
      <c r="FU118" s="2"/>
      <c r="FV118" s="2"/>
      <c r="FW118" s="2"/>
      <c r="FX118" s="2"/>
      <c r="FY118" s="2"/>
      <c r="FZ118" s="2"/>
      <c r="GA118" s="2"/>
      <c r="GB118" s="2"/>
      <c r="GC118" s="2"/>
      <c r="GD118" s="2"/>
    </row>
    <row r="119" spans="1:186" x14ac:dyDescent="0.25">
      <c r="A119" s="35">
        <v>10</v>
      </c>
      <c r="B119" s="36">
        <v>1360</v>
      </c>
      <c r="C119" s="37" t="s">
        <v>179</v>
      </c>
      <c r="D119" s="38">
        <v>42706</v>
      </c>
      <c r="E119" s="39">
        <v>21</v>
      </c>
      <c r="F119" s="40">
        <v>0.24479999999999999</v>
      </c>
      <c r="G119" s="41">
        <f t="shared" si="43"/>
        <v>2434830</v>
      </c>
      <c r="H119" s="41">
        <v>0</v>
      </c>
      <c r="I119" s="42">
        <f>((G119+H119)/((F119*(A119*1000000))))</f>
        <v>0.99462009803921569</v>
      </c>
      <c r="J119" s="43">
        <f>IF(E119&gt;12,SUM(AH119:AT119)/$D$174/12," ")</f>
        <v>0.21760448749660885</v>
      </c>
      <c r="K119" s="39">
        <f t="shared" si="45"/>
        <v>102.75543346863275</v>
      </c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>
        <v>7500</v>
      </c>
      <c r="AI119" s="44">
        <v>119250</v>
      </c>
      <c r="AJ119" s="44">
        <v>128500</v>
      </c>
      <c r="AK119" s="44">
        <v>133500</v>
      </c>
      <c r="AL119" s="44">
        <v>149460</v>
      </c>
      <c r="AM119" s="44">
        <v>159250</v>
      </c>
      <c r="AN119" s="44">
        <v>136500</v>
      </c>
      <c r="AO119" s="44">
        <v>133520</v>
      </c>
      <c r="AP119" s="44">
        <v>139500</v>
      </c>
      <c r="AQ119" s="44">
        <v>150000</v>
      </c>
      <c r="AR119" s="44">
        <v>133250</v>
      </c>
      <c r="AS119" s="44">
        <v>118150</v>
      </c>
      <c r="AT119" s="44">
        <v>127910</v>
      </c>
      <c r="AU119" s="44">
        <v>138500</v>
      </c>
      <c r="AV119" s="44">
        <v>97500</v>
      </c>
      <c r="AW119" s="44">
        <v>92000</v>
      </c>
      <c r="AX119" s="44">
        <v>93750</v>
      </c>
      <c r="AY119" s="44">
        <v>88290</v>
      </c>
      <c r="AZ119" s="44">
        <v>88250</v>
      </c>
      <c r="BA119" s="44">
        <v>53250</v>
      </c>
      <c r="BB119" s="44">
        <v>34000</v>
      </c>
      <c r="BC119" s="44">
        <v>23500</v>
      </c>
      <c r="BD119" s="44">
        <v>25000</v>
      </c>
      <c r="BE119" s="44">
        <v>20750</v>
      </c>
      <c r="BF119" s="44">
        <v>14000</v>
      </c>
      <c r="BG119" s="44">
        <v>11250</v>
      </c>
      <c r="BH119" s="44">
        <v>5250</v>
      </c>
      <c r="BI119" s="44">
        <v>3500</v>
      </c>
      <c r="BJ119" s="44">
        <v>4000</v>
      </c>
      <c r="BK119" s="44">
        <v>3000</v>
      </c>
      <c r="BL119" s="44">
        <v>2750</v>
      </c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  <c r="EK119" s="2"/>
      <c r="EL119" s="2"/>
      <c r="EM119" s="2"/>
      <c r="EN119" s="2"/>
      <c r="EO119" s="2"/>
      <c r="EP119" s="2"/>
      <c r="EQ119" s="2"/>
      <c r="ER119" s="2"/>
      <c r="ES119" s="2"/>
      <c r="ET119" s="2"/>
      <c r="EU119" s="2"/>
      <c r="EV119" s="2"/>
      <c r="EW119" s="2"/>
      <c r="EX119" s="2"/>
      <c r="EY119" s="2"/>
      <c r="EZ119" s="2"/>
      <c r="FA119" s="2"/>
      <c r="FB119" s="2"/>
      <c r="FC119" s="2"/>
      <c r="FD119" s="2"/>
      <c r="FE119" s="2"/>
      <c r="FF119" s="2"/>
      <c r="FG119" s="2"/>
      <c r="FH119" s="2"/>
      <c r="FI119" s="2"/>
      <c r="FJ119" s="2"/>
      <c r="FK119" s="2"/>
      <c r="FL119" s="2"/>
      <c r="FM119" s="2"/>
      <c r="FN119" s="2"/>
      <c r="FO119" s="2"/>
      <c r="FP119" s="2"/>
      <c r="FQ119" s="2"/>
      <c r="FR119" s="2"/>
      <c r="FS119" s="2"/>
      <c r="FT119" s="2"/>
      <c r="FU119" s="2"/>
      <c r="FV119" s="2"/>
      <c r="FW119" s="2"/>
      <c r="FX119" s="2"/>
      <c r="FY119" s="2"/>
      <c r="FZ119" s="2"/>
      <c r="GA119" s="2"/>
      <c r="GB119" s="2"/>
      <c r="GC119" s="2"/>
      <c r="GD119" s="2"/>
    </row>
    <row r="120" spans="1:186" x14ac:dyDescent="0.25">
      <c r="A120" s="35">
        <v>10</v>
      </c>
      <c r="B120" s="36">
        <v>1293</v>
      </c>
      <c r="C120" s="37" t="s">
        <v>180</v>
      </c>
      <c r="D120" s="38">
        <v>42405</v>
      </c>
      <c r="E120" s="39">
        <v>15</v>
      </c>
      <c r="F120" s="40">
        <v>0.20385</v>
      </c>
      <c r="G120" s="41">
        <f t="shared" si="43"/>
        <v>18080</v>
      </c>
      <c r="H120" s="41">
        <v>2013630</v>
      </c>
      <c r="I120" s="42">
        <f t="shared" ref="I120:I121" si="47">((G120+H120)/((F120*(A120*1000000))))</f>
        <v>0.99666911945057646</v>
      </c>
      <c r="J120" s="43">
        <v>0.24549840682167576</v>
      </c>
      <c r="K120" s="39">
        <f t="shared" si="45"/>
        <v>115.92727474985168</v>
      </c>
      <c r="L120" s="44">
        <v>2250</v>
      </c>
      <c r="M120" s="44">
        <v>2500</v>
      </c>
      <c r="N120" s="44">
        <v>2870</v>
      </c>
      <c r="O120" s="44">
        <v>1750</v>
      </c>
      <c r="P120" s="44">
        <v>1750</v>
      </c>
      <c r="Q120" s="44">
        <v>1500</v>
      </c>
      <c r="R120" s="44">
        <v>1500</v>
      </c>
      <c r="S120" s="44">
        <v>1000</v>
      </c>
      <c r="T120" s="44">
        <v>1000</v>
      </c>
      <c r="U120" s="44"/>
      <c r="V120" s="44">
        <v>750</v>
      </c>
      <c r="W120" s="44">
        <v>250</v>
      </c>
      <c r="X120" s="44">
        <v>190</v>
      </c>
      <c r="Y120" s="44">
        <v>500</v>
      </c>
      <c r="Z120" s="44">
        <v>250</v>
      </c>
      <c r="AA120" s="44"/>
      <c r="AB120" s="44">
        <v>250</v>
      </c>
      <c r="AC120" s="44"/>
      <c r="AD120" s="44"/>
      <c r="AE120" s="44"/>
      <c r="AF120" s="44"/>
      <c r="AG120" s="44"/>
      <c r="AH120" s="44">
        <v>-230</v>
      </c>
      <c r="AI120" s="44"/>
      <c r="AJ120" s="44"/>
      <c r="AK120" s="44"/>
      <c r="AL120" s="44"/>
      <c r="AM120" s="44"/>
      <c r="AN120" s="44"/>
      <c r="AO120" s="44"/>
      <c r="AP120" s="44"/>
      <c r="AQ120" s="44"/>
      <c r="AR120" s="44"/>
      <c r="AS120" s="44"/>
      <c r="AT120" s="44"/>
      <c r="AU120" s="44"/>
      <c r="AV120" s="44"/>
      <c r="AW120" s="44"/>
      <c r="AX120" s="44"/>
      <c r="AY120" s="44"/>
      <c r="AZ120" s="44"/>
      <c r="BA120" s="44"/>
      <c r="BB120" s="44"/>
      <c r="BC120" s="44"/>
      <c r="BD120" s="44"/>
      <c r="BE120" s="44"/>
      <c r="BF120" s="44"/>
      <c r="BG120" s="44"/>
      <c r="BH120" s="44"/>
      <c r="BI120" s="44"/>
      <c r="BJ120" s="44"/>
      <c r="BK120" s="44"/>
      <c r="BL120" s="44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</row>
    <row r="121" spans="1:186" x14ac:dyDescent="0.25">
      <c r="A121" s="35">
        <v>10</v>
      </c>
      <c r="B121" s="36">
        <v>1300</v>
      </c>
      <c r="C121" s="37" t="s">
        <v>181</v>
      </c>
      <c r="D121" s="38">
        <v>42445</v>
      </c>
      <c r="E121" s="39">
        <v>16</v>
      </c>
      <c r="F121" s="40">
        <v>0.20399999999999999</v>
      </c>
      <c r="G121" s="41">
        <f t="shared" si="43"/>
        <v>98710</v>
      </c>
      <c r="H121" s="41">
        <v>1928300</v>
      </c>
      <c r="I121" s="42">
        <f t="shared" si="47"/>
        <v>0.99363235294117658</v>
      </c>
      <c r="J121" s="43">
        <v>0.23550846060141817</v>
      </c>
      <c r="K121" s="39">
        <f t="shared" si="45"/>
        <v>111.20990303569116</v>
      </c>
      <c r="L121" s="44">
        <v>11780</v>
      </c>
      <c r="M121" s="44">
        <v>19000</v>
      </c>
      <c r="N121" s="44">
        <v>14500</v>
      </c>
      <c r="O121" s="44">
        <v>10000</v>
      </c>
      <c r="P121" s="44">
        <v>7750</v>
      </c>
      <c r="Q121" s="44">
        <v>8480</v>
      </c>
      <c r="R121" s="44">
        <v>5500</v>
      </c>
      <c r="S121" s="44">
        <v>4250</v>
      </c>
      <c r="T121" s="44">
        <v>6600</v>
      </c>
      <c r="U121" s="44">
        <v>2500</v>
      </c>
      <c r="V121" s="44">
        <v>2470</v>
      </c>
      <c r="W121" s="44">
        <v>750</v>
      </c>
      <c r="X121" s="44">
        <v>750</v>
      </c>
      <c r="Y121" s="44">
        <v>750</v>
      </c>
      <c r="Z121" s="44">
        <v>250</v>
      </c>
      <c r="AA121" s="44">
        <v>1630</v>
      </c>
      <c r="AB121" s="44">
        <v>250</v>
      </c>
      <c r="AC121" s="44">
        <v>500</v>
      </c>
      <c r="AD121" s="44">
        <v>250</v>
      </c>
      <c r="AE121" s="44"/>
      <c r="AF121" s="44">
        <v>500</v>
      </c>
      <c r="AG121" s="44"/>
      <c r="AH121" s="44"/>
      <c r="AI121" s="44"/>
      <c r="AJ121" s="44">
        <v>250</v>
      </c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/>
      <c r="BA121" s="44"/>
      <c r="BB121" s="44"/>
      <c r="BC121" s="44"/>
      <c r="BD121" s="44"/>
      <c r="BE121" s="44"/>
      <c r="BF121" s="44"/>
      <c r="BG121" s="44"/>
      <c r="BH121" s="44"/>
      <c r="BI121" s="44"/>
      <c r="BJ121" s="44"/>
      <c r="BK121" s="44"/>
      <c r="BL121" s="44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  <c r="EN121" s="2"/>
      <c r="EO121" s="2"/>
      <c r="EP121" s="2"/>
      <c r="EQ121" s="2"/>
      <c r="ER121" s="2"/>
      <c r="ES121" s="2"/>
      <c r="ET121" s="2"/>
      <c r="EU121" s="2"/>
      <c r="EV121" s="2"/>
      <c r="EW121" s="2"/>
      <c r="EX121" s="2"/>
      <c r="EY121" s="2"/>
      <c r="EZ121" s="2"/>
      <c r="FA121" s="2"/>
      <c r="FB121" s="2"/>
      <c r="FC121" s="2"/>
      <c r="FD121" s="2"/>
      <c r="FE121" s="2"/>
      <c r="FF121" s="2"/>
      <c r="FG121" s="2"/>
      <c r="FH121" s="2"/>
      <c r="FI121" s="2"/>
      <c r="FJ121" s="2"/>
      <c r="FK121" s="2"/>
      <c r="FL121" s="2"/>
      <c r="FM121" s="2"/>
      <c r="FN121" s="2"/>
      <c r="FO121" s="2"/>
      <c r="FP121" s="2"/>
      <c r="FQ121" s="2"/>
      <c r="FR121" s="2"/>
      <c r="FS121" s="2"/>
      <c r="FT121" s="2"/>
      <c r="FU121" s="2"/>
      <c r="FV121" s="2"/>
      <c r="FW121" s="2"/>
      <c r="FX121" s="2"/>
      <c r="FY121" s="2"/>
      <c r="FZ121" s="2"/>
      <c r="GA121" s="2"/>
      <c r="GB121" s="2"/>
      <c r="GC121" s="2"/>
      <c r="GD121" s="2"/>
    </row>
    <row r="122" spans="1:186" x14ac:dyDescent="0.25">
      <c r="A122" s="35">
        <v>10</v>
      </c>
      <c r="B122" s="36">
        <v>1357</v>
      </c>
      <c r="C122" s="37" t="s">
        <v>155</v>
      </c>
      <c r="D122" s="38">
        <v>42615</v>
      </c>
      <c r="E122" s="39">
        <v>29</v>
      </c>
      <c r="F122" s="40">
        <v>0.24329999999999999</v>
      </c>
      <c r="G122" s="41">
        <f t="shared" si="43"/>
        <v>2427760</v>
      </c>
      <c r="H122" s="41">
        <v>0</v>
      </c>
      <c r="I122" s="42">
        <f>((G122+H122)/((F122*(A122*1000000))))</f>
        <v>0.99784628031237155</v>
      </c>
      <c r="J122" s="43">
        <f>IF(E122&gt;12,SUM(U122:AG122)/$D$174/12," ")</f>
        <v>0.13750272622334286</v>
      </c>
      <c r="K122" s="39">
        <f t="shared" si="45"/>
        <v>64.930426751509515</v>
      </c>
      <c r="L122" s="44"/>
      <c r="M122" s="44"/>
      <c r="N122" s="44"/>
      <c r="O122" s="44"/>
      <c r="P122" s="44"/>
      <c r="Q122" s="44"/>
      <c r="R122" s="44"/>
      <c r="S122" s="44"/>
      <c r="T122" s="44"/>
      <c r="U122" s="44">
        <v>6250</v>
      </c>
      <c r="V122" s="44">
        <v>83250</v>
      </c>
      <c r="W122" s="44">
        <v>93250</v>
      </c>
      <c r="X122" s="44">
        <v>87000</v>
      </c>
      <c r="Y122" s="44">
        <v>92710</v>
      </c>
      <c r="Z122" s="44">
        <v>99250</v>
      </c>
      <c r="AA122" s="44">
        <v>85000</v>
      </c>
      <c r="AB122" s="44">
        <v>87000</v>
      </c>
      <c r="AC122" s="44">
        <v>76750</v>
      </c>
      <c r="AD122" s="44">
        <v>81000</v>
      </c>
      <c r="AE122" s="44">
        <v>78250</v>
      </c>
      <c r="AF122" s="44">
        <v>85750</v>
      </c>
      <c r="AG122" s="44">
        <v>78500</v>
      </c>
      <c r="AH122" s="44">
        <v>101500</v>
      </c>
      <c r="AI122" s="44">
        <v>70000</v>
      </c>
      <c r="AJ122" s="44">
        <v>66250</v>
      </c>
      <c r="AK122" s="44">
        <v>70990</v>
      </c>
      <c r="AL122" s="44">
        <v>88900</v>
      </c>
      <c r="AM122" s="44">
        <v>91500</v>
      </c>
      <c r="AN122" s="44">
        <v>64260</v>
      </c>
      <c r="AO122" s="44">
        <v>72250</v>
      </c>
      <c r="AP122" s="44">
        <v>68750</v>
      </c>
      <c r="AQ122" s="44">
        <v>77980</v>
      </c>
      <c r="AR122" s="44">
        <v>73750</v>
      </c>
      <c r="AS122" s="44">
        <v>68480</v>
      </c>
      <c r="AT122" s="44">
        <v>86500</v>
      </c>
      <c r="AU122" s="44">
        <v>96750</v>
      </c>
      <c r="AV122" s="44">
        <v>73500</v>
      </c>
      <c r="AW122" s="44">
        <v>55000</v>
      </c>
      <c r="AX122" s="44">
        <v>54000</v>
      </c>
      <c r="AY122" s="44">
        <v>39000</v>
      </c>
      <c r="AZ122" s="44">
        <v>20500</v>
      </c>
      <c r="BA122" s="44">
        <v>10000</v>
      </c>
      <c r="BB122" s="44">
        <v>9250</v>
      </c>
      <c r="BC122" s="44">
        <v>8000</v>
      </c>
      <c r="BD122" s="44">
        <v>5750</v>
      </c>
      <c r="BE122" s="44">
        <v>6000</v>
      </c>
      <c r="BF122" s="44">
        <v>3750</v>
      </c>
      <c r="BG122" s="44">
        <v>3200</v>
      </c>
      <c r="BH122" s="44">
        <v>2250</v>
      </c>
      <c r="BI122" s="44">
        <v>2000</v>
      </c>
      <c r="BJ122" s="44">
        <v>1740</v>
      </c>
      <c r="BK122" s="44">
        <v>750</v>
      </c>
      <c r="BL122" s="44">
        <v>1250</v>
      </c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  <c r="EK122" s="2"/>
      <c r="EL122" s="2"/>
      <c r="EM122" s="2"/>
      <c r="EN122" s="2"/>
      <c r="EO122" s="2"/>
      <c r="EP122" s="2"/>
      <c r="EQ122" s="2"/>
      <c r="ER122" s="2"/>
      <c r="ES122" s="2"/>
      <c r="ET122" s="2"/>
      <c r="EU122" s="2"/>
      <c r="EV122" s="2"/>
      <c r="EW122" s="2"/>
      <c r="EX122" s="2"/>
      <c r="EY122" s="2"/>
      <c r="EZ122" s="2"/>
      <c r="FA122" s="2"/>
      <c r="FB122" s="2"/>
      <c r="FC122" s="2"/>
      <c r="FD122" s="2"/>
      <c r="FE122" s="2"/>
      <c r="FF122" s="2"/>
      <c r="FG122" s="2"/>
      <c r="FH122" s="2"/>
      <c r="FI122" s="2"/>
      <c r="FJ122" s="2"/>
      <c r="FK122" s="2"/>
      <c r="FL122" s="2"/>
      <c r="FM122" s="2"/>
      <c r="FN122" s="2"/>
      <c r="FO122" s="2"/>
      <c r="FP122" s="2"/>
      <c r="FQ122" s="2"/>
      <c r="FR122" s="2"/>
      <c r="FS122" s="2"/>
      <c r="FT122" s="2"/>
      <c r="FU122" s="2"/>
      <c r="FV122" s="2"/>
      <c r="FW122" s="2"/>
      <c r="FX122" s="2"/>
      <c r="FY122" s="2"/>
      <c r="FZ122" s="2"/>
      <c r="GA122" s="2"/>
      <c r="GB122" s="2"/>
      <c r="GC122" s="2"/>
      <c r="GD122" s="2"/>
    </row>
    <row r="123" spans="1:186" x14ac:dyDescent="0.25">
      <c r="A123" s="35">
        <v>10</v>
      </c>
      <c r="B123" s="36">
        <v>1358</v>
      </c>
      <c r="C123" s="46" t="s">
        <v>182</v>
      </c>
      <c r="D123" s="38">
        <v>42797</v>
      </c>
      <c r="E123" s="39">
        <f>(+$K$4-D123+1)/7</f>
        <v>17.142857142857142</v>
      </c>
      <c r="F123" s="40">
        <v>0.24160000000000001</v>
      </c>
      <c r="G123" s="41">
        <f t="shared" si="43"/>
        <v>2307290</v>
      </c>
      <c r="H123" s="41">
        <v>0</v>
      </c>
      <c r="I123" s="42">
        <f>((G123+H123)/((F123*(A123*1000000))))</f>
        <v>0.95500413907284765</v>
      </c>
      <c r="J123" s="43">
        <f>IF(E123&gt;12,SUM(AU123:BG123)/$D$174/12," ")</f>
        <v>0.25414784907627574</v>
      </c>
      <c r="K123" s="39">
        <f t="shared" si="45"/>
        <v>120.01164450875741</v>
      </c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>
        <v>6750</v>
      </c>
      <c r="AV123" s="44">
        <v>138000</v>
      </c>
      <c r="AW123" s="44">
        <v>148500</v>
      </c>
      <c r="AX123" s="44">
        <v>174750</v>
      </c>
      <c r="AY123" s="44">
        <v>185170</v>
      </c>
      <c r="AZ123" s="44">
        <v>191000</v>
      </c>
      <c r="BA123" s="44">
        <v>136000</v>
      </c>
      <c r="BB123" s="44">
        <v>147750</v>
      </c>
      <c r="BC123" s="44">
        <v>154410</v>
      </c>
      <c r="BD123" s="44">
        <v>172250</v>
      </c>
      <c r="BE123" s="44">
        <v>146500</v>
      </c>
      <c r="BF123" s="44">
        <v>154750</v>
      </c>
      <c r="BG123" s="44">
        <v>155250</v>
      </c>
      <c r="BH123" s="44">
        <v>163000</v>
      </c>
      <c r="BI123" s="44">
        <v>99000</v>
      </c>
      <c r="BJ123" s="44">
        <v>59750</v>
      </c>
      <c r="BK123" s="44">
        <v>46500</v>
      </c>
      <c r="BL123" s="44">
        <v>27960</v>
      </c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  <c r="EN123" s="2"/>
      <c r="EO123" s="2"/>
      <c r="EP123" s="2"/>
      <c r="EQ123" s="2"/>
      <c r="ER123" s="2"/>
      <c r="ES123" s="2"/>
      <c r="ET123" s="2"/>
      <c r="EU123" s="2"/>
      <c r="EV123" s="2"/>
      <c r="EW123" s="2"/>
      <c r="EX123" s="2"/>
      <c r="EY123" s="2"/>
      <c r="EZ123" s="2"/>
      <c r="FA123" s="2"/>
      <c r="FB123" s="2"/>
      <c r="FC123" s="2"/>
      <c r="FD123" s="2"/>
      <c r="FE123" s="2"/>
      <c r="FF123" s="2"/>
      <c r="FG123" s="2"/>
      <c r="FH123" s="2"/>
      <c r="FI123" s="2"/>
      <c r="FJ123" s="2"/>
      <c r="FK123" s="2"/>
      <c r="FL123" s="2"/>
      <c r="FM123" s="2"/>
      <c r="FN123" s="2"/>
      <c r="FO123" s="2"/>
      <c r="FP123" s="2"/>
      <c r="FQ123" s="2"/>
      <c r="FR123" s="2"/>
      <c r="FS123" s="2"/>
      <c r="FT123" s="2"/>
      <c r="FU123" s="2"/>
      <c r="FV123" s="2"/>
      <c r="FW123" s="2"/>
      <c r="FX123" s="2"/>
      <c r="FY123" s="2"/>
      <c r="FZ123" s="2"/>
      <c r="GA123" s="2"/>
      <c r="GB123" s="2"/>
      <c r="GC123" s="2"/>
      <c r="GD123" s="2"/>
    </row>
    <row r="124" spans="1:186" x14ac:dyDescent="0.25">
      <c r="A124" s="35">
        <v>10</v>
      </c>
      <c r="B124" s="36">
        <v>1281</v>
      </c>
      <c r="C124" s="37" t="s">
        <v>183</v>
      </c>
      <c r="D124" s="38">
        <v>42251</v>
      </c>
      <c r="E124" s="39">
        <v>24</v>
      </c>
      <c r="F124" s="40">
        <v>0.28284999999999999</v>
      </c>
      <c r="G124" s="41">
        <f t="shared" si="43"/>
        <v>250</v>
      </c>
      <c r="H124" s="41">
        <v>2823900</v>
      </c>
      <c r="I124" s="42">
        <f t="shared" ref="I124" si="48">((G124+H124)/((F124*(A124*1000000))))</f>
        <v>0.99846208237581757</v>
      </c>
      <c r="J124" s="45" t="s">
        <v>75</v>
      </c>
      <c r="K124" s="39" t="s">
        <v>75</v>
      </c>
      <c r="L124" s="44"/>
      <c r="M124" s="44"/>
      <c r="N124" s="44"/>
      <c r="O124" s="44">
        <v>250</v>
      </c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  <c r="EG124" s="2"/>
      <c r="EH124" s="2"/>
      <c r="EI124" s="2"/>
      <c r="EJ124" s="2"/>
      <c r="EK124" s="2"/>
      <c r="EL124" s="2"/>
      <c r="EM124" s="2"/>
      <c r="EN124" s="2"/>
      <c r="EO124" s="2"/>
      <c r="EP124" s="2"/>
      <c r="EQ124" s="2"/>
      <c r="ER124" s="2"/>
      <c r="ES124" s="2"/>
      <c r="ET124" s="2"/>
      <c r="EU124" s="2"/>
      <c r="EV124" s="2"/>
      <c r="EW124" s="2"/>
      <c r="EX124" s="2"/>
      <c r="EY124" s="2"/>
      <c r="EZ124" s="2"/>
      <c r="FA124" s="2"/>
      <c r="FB124" s="2"/>
      <c r="FC124" s="2"/>
      <c r="FD124" s="2"/>
      <c r="FE124" s="2"/>
      <c r="FF124" s="2"/>
      <c r="FG124" s="2"/>
      <c r="FH124" s="2"/>
      <c r="FI124" s="2"/>
      <c r="FJ124" s="2"/>
      <c r="FK124" s="2"/>
      <c r="FL124" s="2"/>
      <c r="FM124" s="2"/>
      <c r="FN124" s="2"/>
      <c r="FO124" s="2"/>
      <c r="FP124" s="2"/>
      <c r="FQ124" s="2"/>
      <c r="FR124" s="2"/>
      <c r="FS124" s="2"/>
      <c r="FT124" s="2"/>
      <c r="FU124" s="2"/>
      <c r="FV124" s="2"/>
      <c r="FW124" s="2"/>
      <c r="FX124" s="2"/>
      <c r="FY124" s="2"/>
      <c r="FZ124" s="2"/>
      <c r="GA124" s="2"/>
      <c r="GB124" s="2"/>
      <c r="GC124" s="2"/>
      <c r="GD124" s="2"/>
    </row>
    <row r="125" spans="1:186" x14ac:dyDescent="0.25">
      <c r="A125" s="35">
        <v>10</v>
      </c>
      <c r="B125" s="36">
        <v>1391</v>
      </c>
      <c r="C125" s="46" t="s">
        <v>184</v>
      </c>
      <c r="D125" s="38">
        <v>42769</v>
      </c>
      <c r="E125" s="39">
        <f>(+$K$4-D125+1)/7</f>
        <v>21.142857142857142</v>
      </c>
      <c r="F125" s="40">
        <v>0.24479999999999999</v>
      </c>
      <c r="G125" s="41">
        <f t="shared" si="43"/>
        <v>2138550</v>
      </c>
      <c r="H125" s="41">
        <v>0</v>
      </c>
      <c r="I125" s="42">
        <f>((G125+H125)/((F125*(A125*1000000))))</f>
        <v>0.87359068627450975</v>
      </c>
      <c r="J125" s="43">
        <f>IF(E125&gt;12,SUM(AQ125:BC125)/$D$174/12," ")</f>
        <v>0.19409380336083493</v>
      </c>
      <c r="K125" s="39">
        <f>IF(E125&lt;12," ",J125/$J$181*100)</f>
        <v>91.653408104596039</v>
      </c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>
        <v>10500</v>
      </c>
      <c r="AR125" s="44">
        <v>126250</v>
      </c>
      <c r="AS125" s="44">
        <v>127810</v>
      </c>
      <c r="AT125" s="44">
        <v>145000</v>
      </c>
      <c r="AU125" s="44">
        <v>155000</v>
      </c>
      <c r="AV125" s="44">
        <v>117000</v>
      </c>
      <c r="AW125" s="44">
        <v>107000</v>
      </c>
      <c r="AX125" s="44">
        <v>120000</v>
      </c>
      <c r="AY125" s="44">
        <v>125250</v>
      </c>
      <c r="AZ125" s="44">
        <v>134250</v>
      </c>
      <c r="BA125" s="44">
        <v>96000</v>
      </c>
      <c r="BB125" s="44">
        <v>103980</v>
      </c>
      <c r="BC125" s="44">
        <v>91460</v>
      </c>
      <c r="BD125" s="44">
        <v>100250</v>
      </c>
      <c r="BE125" s="44">
        <v>88750</v>
      </c>
      <c r="BF125" s="44">
        <v>90750</v>
      </c>
      <c r="BG125" s="44">
        <v>84750</v>
      </c>
      <c r="BH125" s="44">
        <v>90500</v>
      </c>
      <c r="BI125" s="44">
        <v>68250</v>
      </c>
      <c r="BJ125" s="44">
        <v>57000</v>
      </c>
      <c r="BK125" s="44">
        <v>54000</v>
      </c>
      <c r="BL125" s="44">
        <v>44800</v>
      </c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  <c r="EK125" s="2"/>
      <c r="EL125" s="2"/>
      <c r="EM125" s="2"/>
      <c r="EN125" s="2"/>
      <c r="EO125" s="2"/>
      <c r="EP125" s="2"/>
      <c r="EQ125" s="2"/>
      <c r="ER125" s="2"/>
      <c r="ES125" s="2"/>
      <c r="ET125" s="2"/>
      <c r="EU125" s="2"/>
      <c r="EV125" s="2"/>
      <c r="EW125" s="2"/>
      <c r="EX125" s="2"/>
      <c r="EY125" s="2"/>
      <c r="EZ125" s="2"/>
      <c r="FA125" s="2"/>
      <c r="FB125" s="2"/>
      <c r="FC125" s="2"/>
      <c r="FD125" s="2"/>
      <c r="FE125" s="2"/>
      <c r="FF125" s="2"/>
      <c r="FG125" s="2"/>
      <c r="FH125" s="2"/>
      <c r="FI125" s="2"/>
      <c r="FJ125" s="2"/>
      <c r="FK125" s="2"/>
      <c r="FL125" s="2"/>
      <c r="FM125" s="2"/>
      <c r="FN125" s="2"/>
      <c r="FO125" s="2"/>
      <c r="FP125" s="2"/>
      <c r="FQ125" s="2"/>
      <c r="FR125" s="2"/>
      <c r="FS125" s="2"/>
      <c r="FT125" s="2"/>
      <c r="FU125" s="2"/>
      <c r="FV125" s="2"/>
      <c r="FW125" s="2"/>
      <c r="FX125" s="2"/>
      <c r="FY125" s="2"/>
      <c r="FZ125" s="2"/>
      <c r="GA125" s="2"/>
      <c r="GB125" s="2"/>
      <c r="GC125" s="2"/>
      <c r="GD125" s="2"/>
    </row>
    <row r="126" spans="1:186" x14ac:dyDescent="0.25">
      <c r="A126" s="35">
        <v>10</v>
      </c>
      <c r="B126" s="36">
        <v>1326</v>
      </c>
      <c r="C126" s="37" t="s">
        <v>185</v>
      </c>
      <c r="D126" s="38">
        <v>42524</v>
      </c>
      <c r="E126" s="39">
        <v>23</v>
      </c>
      <c r="F126" s="40">
        <v>0.20399999999999999</v>
      </c>
      <c r="G126" s="41">
        <f t="shared" si="43"/>
        <v>1497550</v>
      </c>
      <c r="H126" s="41">
        <v>531610</v>
      </c>
      <c r="I126" s="42">
        <f>((G126+H126)/((F126*(A126*1000000))))</f>
        <v>0.99468627450980407</v>
      </c>
      <c r="J126" s="43">
        <f>IF(E126&gt;12,(+H126+SUM(L126:T126))/$D$174/12," ")</f>
        <v>0.17003920442153531</v>
      </c>
      <c r="K126" s="39">
        <f>IF(E126&lt;12," ",J126/$J$181*100)</f>
        <v>80.29453968530224</v>
      </c>
      <c r="L126" s="44">
        <v>42350</v>
      </c>
      <c r="M126" s="44">
        <v>106440</v>
      </c>
      <c r="N126" s="44">
        <v>93000</v>
      </c>
      <c r="O126" s="44">
        <v>91750</v>
      </c>
      <c r="P126" s="44">
        <v>89570</v>
      </c>
      <c r="Q126" s="44">
        <v>103550</v>
      </c>
      <c r="R126" s="44">
        <v>70500</v>
      </c>
      <c r="S126" s="44">
        <v>75850</v>
      </c>
      <c r="T126" s="44">
        <v>74000</v>
      </c>
      <c r="U126" s="44">
        <v>84660</v>
      </c>
      <c r="V126" s="44">
        <v>71000</v>
      </c>
      <c r="W126" s="44">
        <v>63750</v>
      </c>
      <c r="X126" s="44">
        <v>68000</v>
      </c>
      <c r="Y126" s="44">
        <v>75740</v>
      </c>
      <c r="Z126" s="44">
        <v>85750</v>
      </c>
      <c r="AA126" s="44">
        <v>68250</v>
      </c>
      <c r="AB126" s="44">
        <v>47500</v>
      </c>
      <c r="AC126" s="44">
        <v>43000</v>
      </c>
      <c r="AD126" s="44">
        <v>42250</v>
      </c>
      <c r="AE126" s="44">
        <v>25890</v>
      </c>
      <c r="AF126" s="44">
        <v>16750</v>
      </c>
      <c r="AG126" s="44">
        <v>12750</v>
      </c>
      <c r="AH126" s="44">
        <v>11500</v>
      </c>
      <c r="AI126" s="44">
        <v>8000</v>
      </c>
      <c r="AJ126" s="44">
        <v>4250</v>
      </c>
      <c r="AK126" s="44">
        <v>4500</v>
      </c>
      <c r="AL126" s="44">
        <v>4000</v>
      </c>
      <c r="AM126" s="44">
        <v>4500</v>
      </c>
      <c r="AN126" s="44">
        <v>2750</v>
      </c>
      <c r="AO126" s="44"/>
      <c r="AP126" s="44">
        <v>1750</v>
      </c>
      <c r="AQ126" s="44">
        <v>1190</v>
      </c>
      <c r="AR126" s="44">
        <v>680</v>
      </c>
      <c r="AS126" s="44">
        <v>480</v>
      </c>
      <c r="AT126" s="44"/>
      <c r="AU126" s="44">
        <v>750</v>
      </c>
      <c r="AV126" s="44"/>
      <c r="AW126" s="44"/>
      <c r="AX126" s="44"/>
      <c r="AY126" s="44">
        <v>150</v>
      </c>
      <c r="AZ126" s="44">
        <v>250</v>
      </c>
      <c r="BA126" s="44"/>
      <c r="BB126" s="44">
        <v>250</v>
      </c>
      <c r="BC126" s="44"/>
      <c r="BD126" s="44">
        <v>250</v>
      </c>
      <c r="BE126" s="44"/>
      <c r="BF126" s="44"/>
      <c r="BG126" s="44"/>
      <c r="BH126" s="44"/>
      <c r="BI126" s="44"/>
      <c r="BJ126" s="44"/>
      <c r="BK126" s="44"/>
      <c r="BL126" s="44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  <c r="EG126" s="2"/>
      <c r="EH126" s="2"/>
      <c r="EI126" s="2"/>
      <c r="EJ126" s="2"/>
      <c r="EK126" s="2"/>
      <c r="EL126" s="2"/>
      <c r="EM126" s="2"/>
      <c r="EN126" s="2"/>
      <c r="EO126" s="2"/>
      <c r="EP126" s="2"/>
      <c r="EQ126" s="2"/>
      <c r="ER126" s="2"/>
      <c r="ES126" s="2"/>
      <c r="ET126" s="2"/>
      <c r="EU126" s="2"/>
      <c r="EV126" s="2"/>
      <c r="EW126" s="2"/>
      <c r="EX126" s="2"/>
      <c r="EY126" s="2"/>
      <c r="EZ126" s="2"/>
      <c r="FA126" s="2"/>
      <c r="FB126" s="2"/>
      <c r="FC126" s="2"/>
      <c r="FD126" s="2"/>
      <c r="FE126" s="2"/>
      <c r="FF126" s="2"/>
      <c r="FG126" s="2"/>
      <c r="FH126" s="2"/>
      <c r="FI126" s="2"/>
      <c r="FJ126" s="2"/>
      <c r="FK126" s="2"/>
      <c r="FL126" s="2"/>
      <c r="FM126" s="2"/>
      <c r="FN126" s="2"/>
      <c r="FO126" s="2"/>
      <c r="FP126" s="2"/>
      <c r="FQ126" s="2"/>
      <c r="FR126" s="2"/>
      <c r="FS126" s="2"/>
      <c r="FT126" s="2"/>
      <c r="FU126" s="2"/>
      <c r="FV126" s="2"/>
      <c r="FW126" s="2"/>
      <c r="FX126" s="2"/>
      <c r="FY126" s="2"/>
      <c r="FZ126" s="2"/>
      <c r="GA126" s="2"/>
      <c r="GB126" s="2"/>
      <c r="GC126" s="2"/>
      <c r="GD126" s="2"/>
    </row>
    <row r="127" spans="1:186" x14ac:dyDescent="0.25">
      <c r="A127" s="35">
        <v>10</v>
      </c>
      <c r="B127" s="36">
        <v>1376</v>
      </c>
      <c r="C127" s="46" t="s">
        <v>186</v>
      </c>
      <c r="D127" s="38">
        <v>42888</v>
      </c>
      <c r="E127" s="39">
        <f>(+$K$4-D127+1)/7</f>
        <v>4.1428571428571432</v>
      </c>
      <c r="F127" s="40">
        <v>0.24479999999999999</v>
      </c>
      <c r="G127" s="41">
        <f t="shared" si="43"/>
        <v>639020</v>
      </c>
      <c r="H127" s="41">
        <v>0</v>
      </c>
      <c r="I127" s="42">
        <f>((G127+H127)/((F127*(A127*1000000))))</f>
        <v>0.26103758169934643</v>
      </c>
      <c r="J127" s="43"/>
      <c r="K127" s="39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  <c r="AO127" s="44"/>
      <c r="AP127" s="44"/>
      <c r="AQ127" s="44"/>
      <c r="AR127" s="44"/>
      <c r="AS127" s="44"/>
      <c r="AT127" s="44"/>
      <c r="AU127" s="44"/>
      <c r="AV127" s="44"/>
      <c r="AW127" s="44"/>
      <c r="AX127" s="44"/>
      <c r="AY127" s="44"/>
      <c r="AZ127" s="44"/>
      <c r="BA127" s="44"/>
      <c r="BB127" s="44"/>
      <c r="BC127" s="44"/>
      <c r="BD127" s="44"/>
      <c r="BE127" s="44"/>
      <c r="BF127" s="44"/>
      <c r="BG127" s="44"/>
      <c r="BH127" s="44">
        <v>11750</v>
      </c>
      <c r="BI127" s="44">
        <v>155000</v>
      </c>
      <c r="BJ127" s="44">
        <v>169500</v>
      </c>
      <c r="BK127" s="44">
        <v>166500</v>
      </c>
      <c r="BL127" s="44">
        <v>136270</v>
      </c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  <c r="EK127" s="2"/>
      <c r="EL127" s="2"/>
      <c r="EM127" s="2"/>
      <c r="EN127" s="2"/>
      <c r="EO127" s="2"/>
      <c r="EP127" s="2"/>
      <c r="EQ127" s="2"/>
      <c r="ER127" s="2"/>
      <c r="ES127" s="2"/>
      <c r="ET127" s="2"/>
      <c r="EU127" s="2"/>
      <c r="EV127" s="2"/>
      <c r="EW127" s="2"/>
      <c r="EX127" s="2"/>
      <c r="EY127" s="2"/>
      <c r="EZ127" s="2"/>
      <c r="FA127" s="2"/>
      <c r="FB127" s="2"/>
      <c r="FC127" s="2"/>
      <c r="FD127" s="2"/>
      <c r="FE127" s="2"/>
      <c r="FF127" s="2"/>
      <c r="FG127" s="2"/>
      <c r="FH127" s="2"/>
      <c r="FI127" s="2"/>
      <c r="FJ127" s="2"/>
      <c r="FK127" s="2"/>
      <c r="FL127" s="2"/>
      <c r="FM127" s="2"/>
      <c r="FN127" s="2"/>
      <c r="FO127" s="2"/>
      <c r="FP127" s="2"/>
      <c r="FQ127" s="2"/>
      <c r="FR127" s="2"/>
      <c r="FS127" s="2"/>
      <c r="FT127" s="2"/>
      <c r="FU127" s="2"/>
      <c r="FV127" s="2"/>
      <c r="FW127" s="2"/>
      <c r="FX127" s="2"/>
      <c r="FY127" s="2"/>
      <c r="FZ127" s="2"/>
      <c r="GA127" s="2"/>
      <c r="GB127" s="2"/>
      <c r="GC127" s="2"/>
      <c r="GD127" s="2"/>
    </row>
    <row r="128" spans="1:186" x14ac:dyDescent="0.25">
      <c r="A128" s="35">
        <v>10</v>
      </c>
      <c r="B128" s="36">
        <v>1359</v>
      </c>
      <c r="C128" s="37" t="s">
        <v>187</v>
      </c>
      <c r="D128" s="38">
        <v>42664</v>
      </c>
      <c r="E128" s="39">
        <v>16</v>
      </c>
      <c r="F128" s="40">
        <v>0.24390000000000001</v>
      </c>
      <c r="G128" s="41">
        <f t="shared" si="43"/>
        <v>2429210</v>
      </c>
      <c r="H128" s="41">
        <v>0</v>
      </c>
      <c r="I128" s="42">
        <f>((G128+H128)/((F128*(A128*1000000))))</f>
        <v>0.99598605986059863</v>
      </c>
      <c r="J128" s="43">
        <f>IF(E128&gt;12,SUM(AB128:AN128)/$D$174/12," ")</f>
        <v>0.23661889791423965</v>
      </c>
      <c r="K128" s="39">
        <f>IF(E128&lt;12," ",J128/$J$181*100)</f>
        <v>111.73426477441906</v>
      </c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>
        <v>3250</v>
      </c>
      <c r="AC128" s="44">
        <v>79000</v>
      </c>
      <c r="AD128" s="44">
        <v>110000</v>
      </c>
      <c r="AE128" s="44">
        <v>123000</v>
      </c>
      <c r="AF128" s="44">
        <v>133750</v>
      </c>
      <c r="AG128" s="44">
        <v>152500</v>
      </c>
      <c r="AH128" s="44">
        <v>196250</v>
      </c>
      <c r="AI128" s="44">
        <v>142250</v>
      </c>
      <c r="AJ128" s="44">
        <v>154250</v>
      </c>
      <c r="AK128" s="44">
        <v>168980</v>
      </c>
      <c r="AL128" s="44">
        <v>184250</v>
      </c>
      <c r="AM128" s="44">
        <v>175730</v>
      </c>
      <c r="AN128" s="44">
        <v>156060</v>
      </c>
      <c r="AO128" s="44">
        <v>163680</v>
      </c>
      <c r="AP128" s="44">
        <v>148250</v>
      </c>
      <c r="AQ128" s="44">
        <v>144250</v>
      </c>
      <c r="AR128" s="44">
        <v>83500</v>
      </c>
      <c r="AS128" s="44">
        <v>39040</v>
      </c>
      <c r="AT128" s="44">
        <v>21750</v>
      </c>
      <c r="AU128" s="44">
        <v>15000</v>
      </c>
      <c r="AV128" s="44">
        <v>10260</v>
      </c>
      <c r="AW128" s="44">
        <v>6050</v>
      </c>
      <c r="AX128" s="44">
        <v>7500</v>
      </c>
      <c r="AY128" s="44">
        <v>3250</v>
      </c>
      <c r="AZ128" s="44"/>
      <c r="BA128" s="44">
        <v>3000</v>
      </c>
      <c r="BB128" s="44">
        <v>750</v>
      </c>
      <c r="BC128" s="44">
        <v>1750</v>
      </c>
      <c r="BD128" s="44">
        <v>750</v>
      </c>
      <c r="BE128" s="44">
        <v>500</v>
      </c>
      <c r="BF128" s="44"/>
      <c r="BG128" s="44">
        <v>-60</v>
      </c>
      <c r="BH128" s="44">
        <v>250</v>
      </c>
      <c r="BI128" s="44">
        <v>500</v>
      </c>
      <c r="BJ128" s="44">
        <v>-30</v>
      </c>
      <c r="BK128" s="44"/>
      <c r="BL128" s="44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2"/>
      <c r="FF128" s="2"/>
      <c r="FG128" s="2"/>
      <c r="FH128" s="2"/>
      <c r="FI128" s="2"/>
      <c r="FJ128" s="2"/>
      <c r="FK128" s="2"/>
      <c r="FL128" s="2"/>
      <c r="FM128" s="2"/>
      <c r="FN128" s="2"/>
      <c r="FO128" s="2"/>
      <c r="FP128" s="2"/>
      <c r="FQ128" s="2"/>
      <c r="FR128" s="2"/>
      <c r="FS128" s="2"/>
      <c r="FT128" s="2"/>
      <c r="FU128" s="2"/>
      <c r="FV128" s="2"/>
      <c r="FW128" s="2"/>
      <c r="FX128" s="2"/>
      <c r="FY128" s="2"/>
      <c r="FZ128" s="2"/>
      <c r="GA128" s="2"/>
      <c r="GB128" s="2"/>
      <c r="GC128" s="2"/>
      <c r="GD128" s="2"/>
    </row>
    <row r="129" spans="1:186" x14ac:dyDescent="0.25">
      <c r="A129" s="35">
        <v>10</v>
      </c>
      <c r="B129" s="36">
        <v>1292</v>
      </c>
      <c r="C129" s="37" t="s">
        <v>188</v>
      </c>
      <c r="D129" s="38">
        <v>42300</v>
      </c>
      <c r="E129" s="39">
        <v>19</v>
      </c>
      <c r="F129" s="40">
        <v>0.19950000000000001</v>
      </c>
      <c r="G129" s="41">
        <f t="shared" si="43"/>
        <v>2480</v>
      </c>
      <c r="H129" s="41">
        <v>1983190</v>
      </c>
      <c r="I129" s="42">
        <f t="shared" ref="I129" si="49">((G129+H129)/((F129*(A129*1000000))))</f>
        <v>0.99532330827067672</v>
      </c>
      <c r="J129" s="45" t="s">
        <v>75</v>
      </c>
      <c r="K129" s="39" t="s">
        <v>75</v>
      </c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>
        <v>-20</v>
      </c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>
        <v>2500</v>
      </c>
      <c r="BA129" s="44"/>
      <c r="BB129" s="44"/>
      <c r="BC129" s="44"/>
      <c r="BD129" s="44"/>
      <c r="BE129" s="44"/>
      <c r="BF129" s="44"/>
      <c r="BG129" s="44"/>
      <c r="BH129" s="44"/>
      <c r="BI129" s="44"/>
      <c r="BJ129" s="44"/>
      <c r="BK129" s="44"/>
      <c r="BL129" s="44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  <c r="EG129" s="2"/>
      <c r="EH129" s="2"/>
      <c r="EI129" s="2"/>
      <c r="EJ129" s="2"/>
      <c r="EK129" s="2"/>
      <c r="EL129" s="2"/>
      <c r="EM129" s="2"/>
      <c r="EN129" s="2"/>
      <c r="EO129" s="2"/>
      <c r="EP129" s="2"/>
      <c r="EQ129" s="2"/>
      <c r="ER129" s="2"/>
      <c r="ES129" s="2"/>
      <c r="ET129" s="2"/>
      <c r="EU129" s="2"/>
      <c r="EV129" s="2"/>
      <c r="EW129" s="2"/>
      <c r="EX129" s="2"/>
      <c r="EY129" s="2"/>
      <c r="EZ129" s="2"/>
      <c r="FA129" s="2"/>
      <c r="FB129" s="2"/>
      <c r="FC129" s="2"/>
      <c r="FD129" s="2"/>
      <c r="FE129" s="2"/>
      <c r="FF129" s="2"/>
      <c r="FG129" s="2"/>
      <c r="FH129" s="2"/>
      <c r="FI129" s="2"/>
      <c r="FJ129" s="2"/>
      <c r="FK129" s="2"/>
      <c r="FL129" s="2"/>
      <c r="FM129" s="2"/>
      <c r="FN129" s="2"/>
      <c r="FO129" s="2"/>
      <c r="FP129" s="2"/>
      <c r="FQ129" s="2"/>
      <c r="FR129" s="2"/>
      <c r="FS129" s="2"/>
      <c r="FT129" s="2"/>
      <c r="FU129" s="2"/>
      <c r="FV129" s="2"/>
      <c r="FW129" s="2"/>
      <c r="FX129" s="2"/>
      <c r="FY129" s="2"/>
      <c r="FZ129" s="2"/>
      <c r="GA129" s="2"/>
      <c r="GB129" s="2"/>
      <c r="GC129" s="2"/>
      <c r="GD129" s="2"/>
    </row>
    <row r="130" spans="1:186" x14ac:dyDescent="0.25">
      <c r="A130" s="47" t="s">
        <v>189</v>
      </c>
      <c r="B130" s="48"/>
      <c r="C130" s="48"/>
      <c r="D130" s="48"/>
      <c r="E130" s="48"/>
      <c r="F130" s="48"/>
      <c r="G130" s="48"/>
      <c r="H130" s="48"/>
      <c r="I130" s="48"/>
      <c r="J130" s="48"/>
      <c r="K130" s="49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  <c r="BG130" s="44"/>
      <c r="BH130" s="44"/>
      <c r="BI130" s="44"/>
      <c r="BJ130" s="44"/>
      <c r="BK130" s="44"/>
      <c r="BL130" s="44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</row>
    <row r="131" spans="1:186" x14ac:dyDescent="0.25">
      <c r="A131" s="35">
        <v>20</v>
      </c>
      <c r="B131" s="36">
        <v>1367</v>
      </c>
      <c r="C131" s="46" t="s">
        <v>190</v>
      </c>
      <c r="D131" s="38">
        <v>42706</v>
      </c>
      <c r="E131" s="39">
        <f>(+$K$4-D131+1)/7</f>
        <v>30.142857142857142</v>
      </c>
      <c r="F131" s="40">
        <v>0.24479999999999999</v>
      </c>
      <c r="G131" s="41">
        <f t="shared" ref="G131:G132" si="50">SUM(L131:BL131)</f>
        <v>4484820</v>
      </c>
      <c r="H131" s="41">
        <v>0</v>
      </c>
      <c r="I131" s="42">
        <f>((G131+H131)/((F131*(A131*1000000))))</f>
        <v>0.9160171568627451</v>
      </c>
      <c r="J131" s="43">
        <f>IF(E131&gt;12,SUM(AH131:AT131)/$D$174/12," ")</f>
        <v>0.30175169823766285</v>
      </c>
      <c r="K131" s="39">
        <f>IF(E131&lt;12," ",J131/$J$182*100)</f>
        <v>108.16515751362768</v>
      </c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>
        <v>13000</v>
      </c>
      <c r="AI131" s="44">
        <v>98500</v>
      </c>
      <c r="AJ131" s="44">
        <v>156500</v>
      </c>
      <c r="AK131" s="44">
        <v>182460</v>
      </c>
      <c r="AL131" s="44">
        <v>209840</v>
      </c>
      <c r="AM131" s="44">
        <v>214500</v>
      </c>
      <c r="AN131" s="44">
        <v>188000</v>
      </c>
      <c r="AO131" s="44">
        <v>191500</v>
      </c>
      <c r="AP131" s="44">
        <v>196500</v>
      </c>
      <c r="AQ131" s="44">
        <v>201000</v>
      </c>
      <c r="AR131" s="44">
        <v>196000</v>
      </c>
      <c r="AS131" s="44">
        <v>196740</v>
      </c>
      <c r="AT131" s="44">
        <v>224500</v>
      </c>
      <c r="AU131" s="44">
        <v>231500</v>
      </c>
      <c r="AV131" s="44">
        <v>211000</v>
      </c>
      <c r="AW131" s="44">
        <v>160500</v>
      </c>
      <c r="AX131" s="44">
        <v>162400</v>
      </c>
      <c r="AY131" s="44">
        <v>140400</v>
      </c>
      <c r="AZ131" s="44">
        <v>150500</v>
      </c>
      <c r="BA131" s="44">
        <v>112000</v>
      </c>
      <c r="BB131" s="44">
        <v>124000</v>
      </c>
      <c r="BC131" s="44">
        <v>119020</v>
      </c>
      <c r="BD131" s="44">
        <v>127000</v>
      </c>
      <c r="BE131" s="44">
        <v>117500</v>
      </c>
      <c r="BF131" s="44">
        <v>116500</v>
      </c>
      <c r="BG131" s="44">
        <v>105020</v>
      </c>
      <c r="BH131" s="44">
        <v>116740</v>
      </c>
      <c r="BI131" s="44">
        <v>85540</v>
      </c>
      <c r="BJ131" s="44">
        <v>53760</v>
      </c>
      <c r="BK131" s="44">
        <v>45140</v>
      </c>
      <c r="BL131" s="44">
        <v>37260</v>
      </c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  <c r="EN131" s="2"/>
      <c r="EO131" s="2"/>
      <c r="EP131" s="2"/>
      <c r="EQ131" s="2"/>
      <c r="ER131" s="2"/>
      <c r="ES131" s="2"/>
      <c r="ET131" s="2"/>
      <c r="EU131" s="2"/>
      <c r="EV131" s="2"/>
      <c r="EW131" s="2"/>
      <c r="EX131" s="2"/>
      <c r="EY131" s="2"/>
      <c r="EZ131" s="2"/>
      <c r="FA131" s="2"/>
      <c r="FB131" s="2"/>
      <c r="FC131" s="2"/>
      <c r="FD131" s="2"/>
      <c r="FE131" s="2"/>
      <c r="FF131" s="2"/>
      <c r="FG131" s="2"/>
      <c r="FH131" s="2"/>
      <c r="FI131" s="2"/>
      <c r="FJ131" s="2"/>
      <c r="FK131" s="2"/>
      <c r="FL131" s="2"/>
      <c r="FM131" s="2"/>
      <c r="FN131" s="2"/>
      <c r="FO131" s="2"/>
      <c r="FP131" s="2"/>
      <c r="FQ131" s="2"/>
      <c r="FR131" s="2"/>
      <c r="FS131" s="2"/>
      <c r="FT131" s="2"/>
      <c r="FU131" s="2"/>
      <c r="FV131" s="2"/>
      <c r="FW131" s="2"/>
      <c r="FX131" s="2"/>
      <c r="FY131" s="2"/>
      <c r="FZ131" s="2"/>
      <c r="GA131" s="2"/>
      <c r="GB131" s="2"/>
      <c r="GC131" s="2"/>
      <c r="GD131" s="2"/>
    </row>
    <row r="132" spans="1:186" x14ac:dyDescent="0.25">
      <c r="A132" s="35">
        <v>20</v>
      </c>
      <c r="B132" s="36">
        <v>1279</v>
      </c>
      <c r="C132" s="37" t="s">
        <v>191</v>
      </c>
      <c r="D132" s="38">
        <v>42279</v>
      </c>
      <c r="E132" s="39">
        <v>27</v>
      </c>
      <c r="F132" s="40">
        <v>0.18360000000000001</v>
      </c>
      <c r="G132" s="41">
        <f t="shared" si="50"/>
        <v>20100</v>
      </c>
      <c r="H132" s="41">
        <v>3639340</v>
      </c>
      <c r="I132" s="42">
        <f t="shared" ref="I132" si="51">((G132+H132)/((F132*(A132*1000000))))</f>
        <v>0.9965795206971676</v>
      </c>
      <c r="J132" s="43">
        <v>0.28414162530786374</v>
      </c>
      <c r="K132" s="39">
        <f>IF(E132&lt;12," ",J132/$J$182*100)</f>
        <v>101.85269490479108</v>
      </c>
      <c r="L132" s="44">
        <v>1500</v>
      </c>
      <c r="M132" s="44">
        <v>4180</v>
      </c>
      <c r="N132" s="44">
        <v>1360</v>
      </c>
      <c r="O132" s="44">
        <v>1800</v>
      </c>
      <c r="P132" s="44">
        <v>2500</v>
      </c>
      <c r="Q132" s="44">
        <v>2060</v>
      </c>
      <c r="R132" s="44">
        <v>2000</v>
      </c>
      <c r="S132" s="44">
        <v>1500</v>
      </c>
      <c r="T132" s="44">
        <v>2000</v>
      </c>
      <c r="U132" s="44">
        <v>500</v>
      </c>
      <c r="V132" s="44">
        <v>500</v>
      </c>
      <c r="W132" s="44">
        <v>-360</v>
      </c>
      <c r="X132" s="44"/>
      <c r="Y132" s="44">
        <v>560</v>
      </c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  <c r="FZ132" s="2"/>
      <c r="GA132" s="2"/>
      <c r="GB132" s="2"/>
      <c r="GC132" s="2"/>
      <c r="GD132" s="2"/>
    </row>
    <row r="133" spans="1:186" x14ac:dyDescent="0.25">
      <c r="A133" s="35">
        <v>20</v>
      </c>
      <c r="B133" s="36">
        <v>1333</v>
      </c>
      <c r="C133" s="37" t="s">
        <v>192</v>
      </c>
      <c r="D133" s="38">
        <v>42552</v>
      </c>
      <c r="E133" s="39">
        <v>27</v>
      </c>
      <c r="F133" s="40">
        <v>0.18360000000000001</v>
      </c>
      <c r="G133" s="41">
        <f>SUM(L133:BL133)</f>
        <v>3602480</v>
      </c>
      <c r="H133" s="41">
        <v>0</v>
      </c>
      <c r="I133" s="42">
        <f>((G133+H133)/((F133*(A133*1000000))))</f>
        <v>0.98106753812636149</v>
      </c>
      <c r="J133" s="43">
        <f>IF(E133&gt;12,SUM(L133:X133)/$D$174/12," ")</f>
        <v>0.23850331668342295</v>
      </c>
      <c r="K133" s="39">
        <f>IF(E133&lt;12," ",J133/$J$182*100)</f>
        <v>85.49330117196719</v>
      </c>
      <c r="L133" s="44">
        <v>6000</v>
      </c>
      <c r="M133" s="44">
        <v>66500</v>
      </c>
      <c r="N133" s="44">
        <v>120500</v>
      </c>
      <c r="O133" s="44">
        <v>134500</v>
      </c>
      <c r="P133" s="44">
        <v>161500</v>
      </c>
      <c r="Q133" s="44">
        <v>169180</v>
      </c>
      <c r="R133" s="44">
        <v>161500</v>
      </c>
      <c r="S133" s="44">
        <v>150440</v>
      </c>
      <c r="T133" s="44">
        <v>161980</v>
      </c>
      <c r="U133" s="44">
        <v>172340</v>
      </c>
      <c r="V133" s="44">
        <v>168000</v>
      </c>
      <c r="W133" s="44">
        <v>151500</v>
      </c>
      <c r="X133" s="44">
        <v>169500</v>
      </c>
      <c r="Y133" s="44">
        <v>176580</v>
      </c>
      <c r="Z133" s="44">
        <v>181500</v>
      </c>
      <c r="AA133" s="44">
        <v>173000</v>
      </c>
      <c r="AB133" s="44">
        <v>175500</v>
      </c>
      <c r="AC133" s="44">
        <v>167780</v>
      </c>
      <c r="AD133" s="44">
        <v>141880</v>
      </c>
      <c r="AE133" s="44">
        <v>123000</v>
      </c>
      <c r="AF133" s="44">
        <v>130460</v>
      </c>
      <c r="AG133" s="44">
        <v>115000</v>
      </c>
      <c r="AH133" s="44">
        <v>105620</v>
      </c>
      <c r="AI133" s="44">
        <v>70000</v>
      </c>
      <c r="AJ133" s="44">
        <v>49680</v>
      </c>
      <c r="AK133" s="44">
        <v>33500</v>
      </c>
      <c r="AL133" s="44">
        <v>38500</v>
      </c>
      <c r="AM133" s="44">
        <v>28940</v>
      </c>
      <c r="AN133" s="44">
        <v>22560</v>
      </c>
      <c r="AO133" s="44">
        <v>12200</v>
      </c>
      <c r="AP133" s="44">
        <v>12340</v>
      </c>
      <c r="AQ133" s="44">
        <v>12980</v>
      </c>
      <c r="AR133" s="44">
        <v>9140</v>
      </c>
      <c r="AS133" s="44">
        <v>6980</v>
      </c>
      <c r="AT133" s="44">
        <v>6700</v>
      </c>
      <c r="AU133" s="44">
        <v>3360</v>
      </c>
      <c r="AV133" s="44">
        <v>4100</v>
      </c>
      <c r="AW133" s="44">
        <v>1940</v>
      </c>
      <c r="AX133" s="44">
        <v>1000</v>
      </c>
      <c r="AY133" s="44">
        <v>1420</v>
      </c>
      <c r="AZ133" s="44">
        <v>1000</v>
      </c>
      <c r="BA133" s="44">
        <v>500</v>
      </c>
      <c r="BB133" s="44"/>
      <c r="BC133" s="44">
        <v>1000</v>
      </c>
      <c r="BD133" s="44">
        <v>500</v>
      </c>
      <c r="BE133" s="44"/>
      <c r="BF133" s="44"/>
      <c r="BG133" s="44">
        <v>500</v>
      </c>
      <c r="BH133" s="44"/>
      <c r="BI133" s="44"/>
      <c r="BJ133" s="44"/>
      <c r="BK133" s="44">
        <v>-120</v>
      </c>
      <c r="BL133" s="44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  <c r="EA133" s="2"/>
      <c r="EB133" s="2"/>
      <c r="EC133" s="2"/>
      <c r="ED133" s="2"/>
      <c r="EE133" s="2"/>
      <c r="EF133" s="2"/>
      <c r="EG133" s="2"/>
      <c r="EH133" s="2"/>
      <c r="EI133" s="2"/>
      <c r="EJ133" s="2"/>
      <c r="EK133" s="2"/>
      <c r="EL133" s="2"/>
      <c r="EM133" s="2"/>
      <c r="EN133" s="2"/>
      <c r="EO133" s="2"/>
      <c r="EP133" s="2"/>
      <c r="EQ133" s="2"/>
      <c r="ER133" s="2"/>
      <c r="ES133" s="2"/>
      <c r="ET133" s="2"/>
      <c r="EU133" s="2"/>
      <c r="EV133" s="2"/>
      <c r="EW133" s="2"/>
      <c r="EX133" s="2"/>
      <c r="EY133" s="2"/>
      <c r="EZ133" s="2"/>
      <c r="FA133" s="2"/>
      <c r="FB133" s="2"/>
      <c r="FC133" s="2"/>
      <c r="FD133" s="2"/>
      <c r="FE133" s="2"/>
      <c r="FF133" s="2"/>
      <c r="FG133" s="2"/>
      <c r="FH133" s="2"/>
      <c r="FI133" s="2"/>
      <c r="FJ133" s="2"/>
      <c r="FK133" s="2"/>
      <c r="FL133" s="2"/>
      <c r="FM133" s="2"/>
      <c r="FN133" s="2"/>
      <c r="FO133" s="2"/>
      <c r="FP133" s="2"/>
      <c r="FQ133" s="2"/>
      <c r="FR133" s="2"/>
      <c r="FS133" s="2"/>
      <c r="FT133" s="2"/>
      <c r="FU133" s="2"/>
      <c r="FV133" s="2"/>
      <c r="FW133" s="2"/>
      <c r="FX133" s="2"/>
      <c r="FY133" s="2"/>
      <c r="FZ133" s="2"/>
      <c r="GA133" s="2"/>
      <c r="GB133" s="2"/>
      <c r="GC133" s="2"/>
      <c r="GD133" s="2"/>
    </row>
    <row r="134" spans="1:186" x14ac:dyDescent="0.25">
      <c r="A134" s="35">
        <v>20</v>
      </c>
      <c r="B134" s="36">
        <v>1398</v>
      </c>
      <c r="C134" s="46" t="s">
        <v>193</v>
      </c>
      <c r="D134" s="38">
        <v>42888</v>
      </c>
      <c r="E134" s="39">
        <f>(+$K$4-D134+1)/7</f>
        <v>4.1428571428571432</v>
      </c>
      <c r="F134" s="40">
        <v>0.181675</v>
      </c>
      <c r="G134" s="41">
        <f>SUM(L134:BL134)</f>
        <v>533080</v>
      </c>
      <c r="H134" s="41">
        <v>0</v>
      </c>
      <c r="I134" s="42">
        <f>((G134+H134)/((F134*(A134*1000000))))</f>
        <v>0.14671253612219623</v>
      </c>
      <c r="J134" s="43"/>
      <c r="K134" s="39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  <c r="AN134" s="44"/>
      <c r="AO134" s="44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4"/>
      <c r="BA134" s="44"/>
      <c r="BB134" s="44"/>
      <c r="BC134" s="44"/>
      <c r="BD134" s="44"/>
      <c r="BE134" s="44"/>
      <c r="BF134" s="44"/>
      <c r="BG134" s="44"/>
      <c r="BH134" s="44">
        <v>5000</v>
      </c>
      <c r="BI134" s="44">
        <v>89000</v>
      </c>
      <c r="BJ134" s="44">
        <v>131500</v>
      </c>
      <c r="BK134" s="44">
        <v>157000</v>
      </c>
      <c r="BL134" s="44">
        <v>150580</v>
      </c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  <c r="DR134" s="2"/>
      <c r="DS134" s="2"/>
      <c r="DT134" s="2"/>
      <c r="DU134" s="2"/>
      <c r="DV134" s="2"/>
      <c r="DW134" s="2"/>
      <c r="DX134" s="2"/>
      <c r="DY134" s="2"/>
      <c r="DZ134" s="2"/>
      <c r="EA134" s="2"/>
      <c r="EB134" s="2"/>
      <c r="EC134" s="2"/>
      <c r="ED134" s="2"/>
      <c r="EE134" s="2"/>
      <c r="EF134" s="2"/>
      <c r="EG134" s="2"/>
      <c r="EH134" s="2"/>
      <c r="EI134" s="2"/>
      <c r="EJ134" s="2"/>
      <c r="EK134" s="2"/>
      <c r="EL134" s="2"/>
      <c r="EM134" s="2"/>
      <c r="EN134" s="2"/>
      <c r="EO134" s="2"/>
      <c r="EP134" s="2"/>
      <c r="EQ134" s="2"/>
      <c r="ER134" s="2"/>
      <c r="ES134" s="2"/>
      <c r="ET134" s="2"/>
      <c r="EU134" s="2"/>
      <c r="EV134" s="2"/>
      <c r="EW134" s="2"/>
      <c r="EX134" s="2"/>
      <c r="EY134" s="2"/>
      <c r="EZ134" s="2"/>
      <c r="FA134" s="2"/>
      <c r="FB134" s="2"/>
      <c r="FC134" s="2"/>
      <c r="FD134" s="2"/>
      <c r="FE134" s="2"/>
      <c r="FF134" s="2"/>
      <c r="FG134" s="2"/>
      <c r="FH134" s="2"/>
      <c r="FI134" s="2"/>
      <c r="FJ134" s="2"/>
      <c r="FK134" s="2"/>
      <c r="FL134" s="2"/>
      <c r="FM134" s="2"/>
      <c r="FN134" s="2"/>
      <c r="FO134" s="2"/>
      <c r="FP134" s="2"/>
      <c r="FQ134" s="2"/>
      <c r="FR134" s="2"/>
      <c r="FS134" s="2"/>
      <c r="FT134" s="2"/>
      <c r="FU134" s="2"/>
      <c r="FV134" s="2"/>
      <c r="FW134" s="2"/>
      <c r="FX134" s="2"/>
      <c r="FY134" s="2"/>
      <c r="FZ134" s="2"/>
      <c r="GA134" s="2"/>
      <c r="GB134" s="2"/>
      <c r="GC134" s="2"/>
      <c r="GD134" s="2"/>
    </row>
    <row r="135" spans="1:186" x14ac:dyDescent="0.25">
      <c r="A135" s="35">
        <v>20</v>
      </c>
      <c r="B135" s="36">
        <v>1301</v>
      </c>
      <c r="C135" s="37" t="s">
        <v>194</v>
      </c>
      <c r="D135" s="38">
        <v>42405</v>
      </c>
      <c r="E135" s="39">
        <v>29</v>
      </c>
      <c r="F135" s="40">
        <v>0.2142</v>
      </c>
      <c r="G135" s="41">
        <f t="shared" ref="G135" si="52">SUM(L135:BL135)</f>
        <v>453500</v>
      </c>
      <c r="H135" s="41">
        <v>3702760</v>
      </c>
      <c r="I135" s="42">
        <f t="shared" ref="I135" si="53">((G135+H135)/((F135*(A135*1000000))))</f>
        <v>0.9701820728291316</v>
      </c>
      <c r="J135" s="43">
        <v>0.29149577900834622</v>
      </c>
      <c r="K135" s="39">
        <f>IF(E135&lt;12," ",J135/$J$182*100)</f>
        <v>104.48884640961408</v>
      </c>
      <c r="L135" s="44">
        <v>36360</v>
      </c>
      <c r="M135" s="44">
        <v>81920</v>
      </c>
      <c r="N135" s="44">
        <v>58420</v>
      </c>
      <c r="O135" s="44">
        <v>51680</v>
      </c>
      <c r="P135" s="44">
        <v>44500</v>
      </c>
      <c r="Q135" s="44">
        <v>34740</v>
      </c>
      <c r="R135" s="44">
        <v>30360</v>
      </c>
      <c r="S135" s="44">
        <v>28360</v>
      </c>
      <c r="T135" s="44">
        <v>18100</v>
      </c>
      <c r="U135" s="44">
        <v>18160</v>
      </c>
      <c r="V135" s="44">
        <v>13980</v>
      </c>
      <c r="W135" s="44">
        <v>12620</v>
      </c>
      <c r="X135" s="44">
        <v>5860</v>
      </c>
      <c r="Y135" s="44">
        <v>6820</v>
      </c>
      <c r="Z135" s="44">
        <v>4640</v>
      </c>
      <c r="AA135" s="44">
        <v>2720</v>
      </c>
      <c r="AB135" s="44">
        <v>1120</v>
      </c>
      <c r="AC135" s="44">
        <v>2180</v>
      </c>
      <c r="AD135" s="44">
        <v>-360</v>
      </c>
      <c r="AE135" s="44">
        <v>500</v>
      </c>
      <c r="AF135" s="44">
        <v>500</v>
      </c>
      <c r="AG135" s="44">
        <v>220</v>
      </c>
      <c r="AH135" s="44">
        <v>-500</v>
      </c>
      <c r="AI135" s="44">
        <v>500</v>
      </c>
      <c r="AJ135" s="44"/>
      <c r="AK135" s="44"/>
      <c r="AL135" s="44"/>
      <c r="AM135" s="44"/>
      <c r="AN135" s="44"/>
      <c r="AO135" s="44"/>
      <c r="AP135" s="44"/>
      <c r="AQ135" s="44">
        <v>100</v>
      </c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  <c r="EG135" s="2"/>
      <c r="EH135" s="2"/>
      <c r="EI135" s="2"/>
      <c r="EJ135" s="2"/>
      <c r="EK135" s="2"/>
      <c r="EL135" s="2"/>
      <c r="EM135" s="2"/>
      <c r="EN135" s="2"/>
      <c r="EO135" s="2"/>
      <c r="EP135" s="2"/>
      <c r="EQ135" s="2"/>
      <c r="ER135" s="2"/>
      <c r="ES135" s="2"/>
      <c r="ET135" s="2"/>
      <c r="EU135" s="2"/>
      <c r="EV135" s="2"/>
      <c r="EW135" s="2"/>
      <c r="EX135" s="2"/>
      <c r="EY135" s="2"/>
      <c r="EZ135" s="2"/>
      <c r="FA135" s="2"/>
      <c r="FB135" s="2"/>
      <c r="FC135" s="2"/>
      <c r="FD135" s="2"/>
      <c r="FE135" s="2"/>
      <c r="FF135" s="2"/>
      <c r="FG135" s="2"/>
      <c r="FH135" s="2"/>
      <c r="FI135" s="2"/>
      <c r="FJ135" s="2"/>
      <c r="FK135" s="2"/>
      <c r="FL135" s="2"/>
      <c r="FM135" s="2"/>
      <c r="FN135" s="2"/>
      <c r="FO135" s="2"/>
      <c r="FP135" s="2"/>
      <c r="FQ135" s="2"/>
      <c r="FR135" s="2"/>
      <c r="FS135" s="2"/>
      <c r="FT135" s="2"/>
      <c r="FU135" s="2"/>
      <c r="FV135" s="2"/>
      <c r="FW135" s="2"/>
      <c r="FX135" s="2"/>
      <c r="FY135" s="2"/>
      <c r="FZ135" s="2"/>
      <c r="GA135" s="2"/>
      <c r="GB135" s="2"/>
      <c r="GC135" s="2"/>
      <c r="GD135" s="2"/>
    </row>
    <row r="136" spans="1:186" x14ac:dyDescent="0.25">
      <c r="A136" s="47" t="s">
        <v>195</v>
      </c>
      <c r="B136" s="48"/>
      <c r="C136" s="48"/>
      <c r="D136" s="48"/>
      <c r="E136" s="48"/>
      <c r="F136" s="48"/>
      <c r="G136" s="48"/>
      <c r="H136" s="48"/>
      <c r="I136" s="48"/>
      <c r="J136" s="48"/>
      <c r="K136" s="49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  <c r="AE136" s="44"/>
      <c r="AF136" s="44"/>
      <c r="AG136" s="44"/>
      <c r="AH136" s="44"/>
      <c r="AI136" s="44"/>
      <c r="AJ136" s="44"/>
      <c r="AK136" s="44"/>
      <c r="AL136" s="44"/>
      <c r="AM136" s="44"/>
      <c r="AN136" s="44"/>
      <c r="AO136" s="44"/>
      <c r="AP136" s="44"/>
      <c r="AQ136" s="44"/>
      <c r="AR136" s="44"/>
      <c r="AS136" s="44"/>
      <c r="AT136" s="44"/>
      <c r="AU136" s="44"/>
      <c r="AV136" s="44"/>
      <c r="AW136" s="44"/>
      <c r="AX136" s="44"/>
      <c r="AY136" s="44"/>
      <c r="AZ136" s="44"/>
      <c r="BA136" s="44"/>
      <c r="BB136" s="44"/>
      <c r="BC136" s="44"/>
      <c r="BD136" s="44"/>
      <c r="BE136" s="44"/>
      <c r="BF136" s="44"/>
      <c r="BG136" s="44"/>
      <c r="BH136" s="44"/>
      <c r="BI136" s="44"/>
      <c r="BJ136" s="44"/>
      <c r="BK136" s="44"/>
      <c r="BL136" s="44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  <c r="DR136" s="2"/>
      <c r="DS136" s="2"/>
      <c r="DT136" s="2"/>
      <c r="DU136" s="2"/>
      <c r="DV136" s="2"/>
      <c r="DW136" s="2"/>
      <c r="DX136" s="2"/>
      <c r="DY136" s="2"/>
      <c r="DZ136" s="2"/>
      <c r="EA136" s="2"/>
      <c r="EB136" s="2"/>
      <c r="EC136" s="2"/>
      <c r="ED136" s="2"/>
      <c r="EE136" s="2"/>
      <c r="EF136" s="2"/>
      <c r="EG136" s="2"/>
      <c r="EH136" s="2"/>
      <c r="EI136" s="2"/>
      <c r="EJ136" s="2"/>
      <c r="EK136" s="2"/>
      <c r="EL136" s="2"/>
      <c r="EM136" s="2"/>
      <c r="EN136" s="2"/>
      <c r="EO136" s="2"/>
      <c r="EP136" s="2"/>
      <c r="EQ136" s="2"/>
      <c r="ER136" s="2"/>
      <c r="ES136" s="2"/>
      <c r="ET136" s="2"/>
      <c r="EU136" s="2"/>
      <c r="EV136" s="2"/>
      <c r="EW136" s="2"/>
      <c r="EX136" s="2"/>
      <c r="EY136" s="2"/>
      <c r="EZ136" s="2"/>
      <c r="FA136" s="2"/>
      <c r="FB136" s="2"/>
      <c r="FC136" s="2"/>
      <c r="FD136" s="2"/>
      <c r="FE136" s="2"/>
      <c r="FF136" s="2"/>
      <c r="FG136" s="2"/>
      <c r="FH136" s="2"/>
      <c r="FI136" s="2"/>
      <c r="FJ136" s="2"/>
      <c r="FK136" s="2"/>
      <c r="FL136" s="2"/>
      <c r="FM136" s="2"/>
      <c r="FN136" s="2"/>
      <c r="FO136" s="2"/>
      <c r="FP136" s="2"/>
      <c r="FQ136" s="2"/>
      <c r="FR136" s="2"/>
      <c r="FS136" s="2"/>
      <c r="FT136" s="2"/>
      <c r="FU136" s="2"/>
      <c r="FV136" s="2"/>
      <c r="FW136" s="2"/>
      <c r="FX136" s="2"/>
      <c r="FY136" s="2"/>
      <c r="FZ136" s="2"/>
      <c r="GA136" s="2"/>
      <c r="GB136" s="2"/>
      <c r="GC136" s="2"/>
      <c r="GD136" s="2"/>
    </row>
    <row r="137" spans="1:186" x14ac:dyDescent="0.25">
      <c r="A137" s="47" t="s">
        <v>196</v>
      </c>
      <c r="B137" s="48"/>
      <c r="C137" s="48"/>
      <c r="D137" s="48"/>
      <c r="E137" s="48"/>
      <c r="F137" s="48"/>
      <c r="G137" s="48"/>
      <c r="H137" s="48"/>
      <c r="I137" s="48"/>
      <c r="J137" s="48"/>
      <c r="K137" s="49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44"/>
      <c r="BK137" s="44"/>
      <c r="BL137" s="44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  <c r="DR137" s="2"/>
      <c r="DS137" s="2"/>
      <c r="DT137" s="2"/>
      <c r="DU137" s="2"/>
      <c r="DV137" s="2"/>
      <c r="DW137" s="2"/>
      <c r="DX137" s="2"/>
      <c r="DY137" s="2"/>
      <c r="DZ137" s="2"/>
      <c r="EA137" s="2"/>
      <c r="EB137" s="2"/>
      <c r="EC137" s="2"/>
      <c r="ED137" s="2"/>
      <c r="EE137" s="2"/>
      <c r="EF137" s="2"/>
      <c r="EG137" s="2"/>
      <c r="EH137" s="2"/>
      <c r="EI137" s="2"/>
      <c r="EJ137" s="2"/>
      <c r="EK137" s="2"/>
      <c r="EL137" s="2"/>
      <c r="EM137" s="2"/>
      <c r="EN137" s="2"/>
      <c r="EO137" s="2"/>
      <c r="EP137" s="2"/>
      <c r="EQ137" s="2"/>
      <c r="ER137" s="2"/>
      <c r="ES137" s="2"/>
      <c r="ET137" s="2"/>
      <c r="EU137" s="2"/>
      <c r="EV137" s="2"/>
      <c r="EW137" s="2"/>
      <c r="EX137" s="2"/>
      <c r="EY137" s="2"/>
      <c r="EZ137" s="2"/>
      <c r="FA137" s="2"/>
      <c r="FB137" s="2"/>
      <c r="FC137" s="2"/>
      <c r="FD137" s="2"/>
      <c r="FE137" s="2"/>
      <c r="FF137" s="2"/>
      <c r="FG137" s="2"/>
      <c r="FH137" s="2"/>
      <c r="FI137" s="2"/>
      <c r="FJ137" s="2"/>
      <c r="FK137" s="2"/>
      <c r="FL137" s="2"/>
      <c r="FM137" s="2"/>
      <c r="FN137" s="2"/>
      <c r="FO137" s="2"/>
      <c r="FP137" s="2"/>
      <c r="FQ137" s="2"/>
      <c r="FR137" s="2"/>
      <c r="FS137" s="2"/>
      <c r="FT137" s="2"/>
      <c r="FU137" s="2"/>
      <c r="FV137" s="2"/>
      <c r="FW137" s="2"/>
      <c r="FX137" s="2"/>
      <c r="FY137" s="2"/>
      <c r="FZ137" s="2"/>
      <c r="GA137" s="2"/>
      <c r="GB137" s="2"/>
      <c r="GC137" s="2"/>
      <c r="GD137" s="2"/>
    </row>
    <row r="138" spans="1:186" x14ac:dyDescent="0.25"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  <c r="AL138" s="44"/>
      <c r="AM138" s="44"/>
      <c r="AN138" s="44"/>
      <c r="AO138" s="44"/>
      <c r="AP138" s="44"/>
      <c r="AQ138" s="44"/>
      <c r="AR138" s="44"/>
      <c r="AS138" s="44"/>
      <c r="AT138" s="44"/>
      <c r="AU138" s="44"/>
      <c r="AV138" s="44"/>
      <c r="AW138" s="44"/>
      <c r="AX138" s="44"/>
      <c r="AY138" s="44"/>
      <c r="AZ138" s="44"/>
      <c r="BA138" s="44"/>
      <c r="BB138" s="44"/>
      <c r="BC138" s="44"/>
      <c r="BD138" s="44"/>
      <c r="BE138" s="44"/>
      <c r="BF138" s="44"/>
      <c r="BG138" s="44"/>
      <c r="BH138" s="44"/>
      <c r="BI138" s="44"/>
      <c r="BJ138" s="44"/>
      <c r="BK138" s="44"/>
      <c r="BL138" s="44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  <c r="EA138" s="2"/>
      <c r="EB138" s="2"/>
      <c r="EC138" s="2"/>
      <c r="ED138" s="2"/>
      <c r="EE138" s="2"/>
      <c r="EF138" s="2"/>
      <c r="EG138" s="2"/>
      <c r="EH138" s="2"/>
      <c r="EI138" s="2"/>
      <c r="EJ138" s="2"/>
      <c r="EK138" s="2"/>
      <c r="EL138" s="2"/>
      <c r="EM138" s="2"/>
      <c r="EN138" s="2"/>
      <c r="EO138" s="2"/>
      <c r="EP138" s="2"/>
      <c r="EQ138" s="2"/>
      <c r="ER138" s="2"/>
      <c r="ES138" s="2"/>
      <c r="ET138" s="2"/>
      <c r="EU138" s="2"/>
      <c r="EV138" s="2"/>
      <c r="EW138" s="2"/>
      <c r="EX138" s="2"/>
      <c r="EY138" s="2"/>
      <c r="EZ138" s="2"/>
      <c r="FA138" s="2"/>
      <c r="FB138" s="2"/>
      <c r="FC138" s="2"/>
      <c r="FD138" s="2"/>
      <c r="FE138" s="2"/>
      <c r="FF138" s="2"/>
      <c r="FG138" s="2"/>
      <c r="FH138" s="2"/>
      <c r="FI138" s="2"/>
      <c r="FJ138" s="2"/>
      <c r="FK138" s="2"/>
      <c r="FL138" s="2"/>
      <c r="FM138" s="2"/>
      <c r="FN138" s="2"/>
      <c r="FO138" s="2"/>
      <c r="FP138" s="2"/>
      <c r="FQ138" s="2"/>
      <c r="FR138" s="2"/>
      <c r="FS138" s="2"/>
      <c r="FT138" s="2"/>
      <c r="FU138" s="2"/>
      <c r="FV138" s="2"/>
      <c r="FW138" s="2"/>
      <c r="FX138" s="2"/>
      <c r="FY138" s="2"/>
      <c r="FZ138" s="2"/>
      <c r="GA138" s="2"/>
      <c r="GB138" s="2"/>
      <c r="GC138" s="2"/>
      <c r="GD138" s="2"/>
    </row>
    <row r="139" spans="1:186" ht="18" x14ac:dyDescent="0.25">
      <c r="C139" s="54" t="s">
        <v>197</v>
      </c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  <c r="AL139" s="44"/>
      <c r="AM139" s="44"/>
      <c r="AN139" s="44"/>
      <c r="AO139" s="44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4"/>
      <c r="BA139" s="44"/>
      <c r="BB139" s="44"/>
      <c r="BC139" s="44"/>
      <c r="BD139" s="44"/>
      <c r="BE139" s="44"/>
      <c r="BF139" s="44"/>
      <c r="BG139" s="44"/>
      <c r="BH139" s="44"/>
      <c r="BI139" s="44"/>
      <c r="BJ139" s="44"/>
      <c r="BK139" s="44"/>
      <c r="BL139" s="44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  <c r="EA139" s="2"/>
      <c r="EB139" s="2"/>
      <c r="EC139" s="2"/>
      <c r="ED139" s="2"/>
      <c r="EE139" s="2"/>
      <c r="EF139" s="2"/>
      <c r="EG139" s="2"/>
      <c r="EH139" s="2"/>
      <c r="EI139" s="2"/>
      <c r="EJ139" s="2"/>
      <c r="EK139" s="2"/>
      <c r="EL139" s="2"/>
      <c r="EM139" s="2"/>
      <c r="EN139" s="2"/>
      <c r="EO139" s="2"/>
      <c r="EP139" s="2"/>
      <c r="EQ139" s="2"/>
      <c r="ER139" s="2"/>
      <c r="ES139" s="2"/>
      <c r="ET139" s="2"/>
      <c r="EU139" s="2"/>
      <c r="EV139" s="2"/>
      <c r="EW139" s="2"/>
      <c r="EX139" s="2"/>
      <c r="EY139" s="2"/>
      <c r="EZ139" s="2"/>
      <c r="FA139" s="2"/>
      <c r="FB139" s="2"/>
      <c r="FC139" s="2"/>
      <c r="FD139" s="2"/>
      <c r="FE139" s="2"/>
      <c r="FF139" s="2"/>
      <c r="FG139" s="2"/>
      <c r="FH139" s="2"/>
      <c r="FI139" s="2"/>
      <c r="FJ139" s="2"/>
      <c r="FK139" s="2"/>
      <c r="FL139" s="2"/>
      <c r="FM139" s="2"/>
      <c r="FN139" s="2"/>
      <c r="FO139" s="2"/>
      <c r="FP139" s="2"/>
      <c r="FQ139" s="2"/>
      <c r="FR139" s="2"/>
      <c r="FS139" s="2"/>
      <c r="FT139" s="2"/>
      <c r="FU139" s="2"/>
      <c r="FV139" s="2"/>
      <c r="FW139" s="2"/>
      <c r="FX139" s="2"/>
      <c r="FY139" s="2"/>
      <c r="FZ139" s="2"/>
      <c r="GA139" s="2"/>
      <c r="GB139" s="2"/>
      <c r="GC139" s="2"/>
      <c r="GD139" s="2"/>
    </row>
    <row r="140" spans="1:186" ht="18" x14ac:dyDescent="0.25">
      <c r="C140" s="54" t="s">
        <v>65</v>
      </c>
      <c r="D140" s="11"/>
    </row>
    <row r="141" spans="1:186" x14ac:dyDescent="0.25">
      <c r="L141" s="4" t="str">
        <f t="shared" ref="L141:BL142" si="54">+L6</f>
        <v>Adj.</v>
      </c>
      <c r="M141" s="4" t="str">
        <f t="shared" si="54"/>
        <v>Week 1</v>
      </c>
      <c r="N141" s="4" t="str">
        <f t="shared" si="54"/>
        <v>Week 2</v>
      </c>
      <c r="O141" s="4" t="str">
        <f t="shared" si="54"/>
        <v>Week 3</v>
      </c>
      <c r="P141" s="4" t="str">
        <f t="shared" si="54"/>
        <v>Week 4</v>
      </c>
      <c r="Q141" s="4" t="str">
        <f t="shared" si="54"/>
        <v>Week 5</v>
      </c>
      <c r="R141" s="4" t="str">
        <f t="shared" si="54"/>
        <v>Week 6</v>
      </c>
      <c r="S141" s="4" t="str">
        <f t="shared" si="54"/>
        <v>Week 7</v>
      </c>
      <c r="T141" s="4" t="str">
        <f t="shared" si="54"/>
        <v>Week 8</v>
      </c>
      <c r="U141" s="4" t="str">
        <f t="shared" si="54"/>
        <v>Week 9</v>
      </c>
      <c r="V141" s="4" t="str">
        <f t="shared" si="54"/>
        <v>Week 10</v>
      </c>
      <c r="W141" s="4" t="str">
        <f t="shared" si="54"/>
        <v>Week 11</v>
      </c>
      <c r="X141" s="4" t="str">
        <f t="shared" si="54"/>
        <v>Week 12</v>
      </c>
      <c r="Y141" s="4" t="str">
        <f t="shared" si="54"/>
        <v>Week 13</v>
      </c>
      <c r="Z141" s="4" t="str">
        <f t="shared" si="54"/>
        <v>Week 14</v>
      </c>
      <c r="AA141" s="4" t="str">
        <f t="shared" si="54"/>
        <v>Week 15</v>
      </c>
      <c r="AB141" s="4" t="str">
        <f t="shared" si="54"/>
        <v>Week 16</v>
      </c>
      <c r="AC141" s="4" t="str">
        <f t="shared" si="54"/>
        <v>Week 17</v>
      </c>
      <c r="AD141" s="4" t="str">
        <f t="shared" si="54"/>
        <v>Week 18</v>
      </c>
      <c r="AE141" s="4" t="str">
        <f t="shared" si="54"/>
        <v>Week 19</v>
      </c>
      <c r="AF141" s="4" t="str">
        <f t="shared" si="54"/>
        <v>Week 20</v>
      </c>
      <c r="AG141" s="4" t="str">
        <f t="shared" si="54"/>
        <v>Week 21</v>
      </c>
      <c r="AH141" s="4" t="str">
        <f t="shared" si="54"/>
        <v>Week 22</v>
      </c>
      <c r="AI141" s="4" t="str">
        <f t="shared" si="54"/>
        <v>Week 23</v>
      </c>
      <c r="AJ141" s="4" t="str">
        <f t="shared" si="54"/>
        <v>Week 24</v>
      </c>
      <c r="AK141" s="4" t="str">
        <f t="shared" si="54"/>
        <v>Week 25</v>
      </c>
      <c r="AL141" s="4" t="str">
        <f t="shared" si="54"/>
        <v>Week 26</v>
      </c>
      <c r="AM141" s="4" t="str">
        <f t="shared" si="54"/>
        <v>Week 27</v>
      </c>
      <c r="AN141" s="4" t="str">
        <f t="shared" si="54"/>
        <v>Week 28</v>
      </c>
      <c r="AO141" s="4" t="str">
        <f t="shared" si="54"/>
        <v>Week 29</v>
      </c>
      <c r="AP141" s="4" t="str">
        <f t="shared" si="54"/>
        <v>Week 30</v>
      </c>
      <c r="AQ141" s="4" t="str">
        <f t="shared" si="54"/>
        <v>Week 31</v>
      </c>
      <c r="AR141" s="4" t="str">
        <f t="shared" si="54"/>
        <v>Week 32</v>
      </c>
      <c r="AS141" s="4" t="str">
        <f t="shared" si="54"/>
        <v>Week 33</v>
      </c>
      <c r="AT141" s="4" t="str">
        <f t="shared" si="54"/>
        <v>Week 34</v>
      </c>
      <c r="AU141" s="4" t="str">
        <f t="shared" si="54"/>
        <v>Week 35</v>
      </c>
      <c r="AV141" s="4" t="str">
        <f t="shared" si="54"/>
        <v>Week 36</v>
      </c>
      <c r="AW141" s="4" t="str">
        <f t="shared" si="54"/>
        <v>Week 37</v>
      </c>
      <c r="AX141" s="4" t="str">
        <f t="shared" si="54"/>
        <v>Week 38</v>
      </c>
      <c r="AY141" s="4" t="str">
        <f t="shared" si="54"/>
        <v>Week 39</v>
      </c>
      <c r="AZ141" s="4" t="str">
        <f t="shared" si="54"/>
        <v>Week 40</v>
      </c>
      <c r="BA141" s="4" t="str">
        <f t="shared" si="54"/>
        <v>Week 41</v>
      </c>
      <c r="BB141" s="4" t="str">
        <f t="shared" si="54"/>
        <v>Week 42</v>
      </c>
      <c r="BC141" s="4" t="str">
        <f t="shared" si="54"/>
        <v>Week 43</v>
      </c>
      <c r="BD141" s="4" t="str">
        <f t="shared" si="54"/>
        <v>Week 44</v>
      </c>
      <c r="BE141" s="4" t="str">
        <f t="shared" si="54"/>
        <v>Week 45</v>
      </c>
      <c r="BF141" s="4" t="str">
        <f t="shared" si="54"/>
        <v>Week 46</v>
      </c>
      <c r="BG141" s="4" t="str">
        <f t="shared" si="54"/>
        <v>Week 47</v>
      </c>
      <c r="BH141" s="4" t="str">
        <f t="shared" si="54"/>
        <v>Week 48</v>
      </c>
      <c r="BI141" s="4" t="str">
        <f t="shared" si="54"/>
        <v>Week 49</v>
      </c>
      <c r="BJ141" s="4" t="str">
        <f t="shared" si="54"/>
        <v>Week 50</v>
      </c>
      <c r="BK141" s="4" t="str">
        <f t="shared" si="54"/>
        <v>Week 51</v>
      </c>
      <c r="BL141" s="4" t="str">
        <f t="shared" si="54"/>
        <v>Week 52</v>
      </c>
    </row>
    <row r="142" spans="1:186" x14ac:dyDescent="0.25">
      <c r="D142" s="16"/>
      <c r="L142" s="16">
        <f t="shared" si="54"/>
        <v>42553</v>
      </c>
      <c r="M142" s="16">
        <f t="shared" si="54"/>
        <v>42560</v>
      </c>
      <c r="N142" s="16">
        <f t="shared" si="54"/>
        <v>42567</v>
      </c>
      <c r="O142" s="16">
        <f t="shared" si="54"/>
        <v>42574</v>
      </c>
      <c r="P142" s="16">
        <f t="shared" si="54"/>
        <v>42581</v>
      </c>
      <c r="Q142" s="16">
        <f t="shared" si="54"/>
        <v>42588</v>
      </c>
      <c r="R142" s="16">
        <f t="shared" si="54"/>
        <v>42595</v>
      </c>
      <c r="S142" s="16">
        <f t="shared" si="54"/>
        <v>42602</v>
      </c>
      <c r="T142" s="16">
        <f t="shared" si="54"/>
        <v>42609</v>
      </c>
      <c r="U142" s="16">
        <f t="shared" si="54"/>
        <v>42616</v>
      </c>
      <c r="V142" s="16">
        <f t="shared" si="54"/>
        <v>42623</v>
      </c>
      <c r="W142" s="16">
        <f t="shared" si="54"/>
        <v>42630</v>
      </c>
      <c r="X142" s="16">
        <f t="shared" si="54"/>
        <v>42637</v>
      </c>
      <c r="Y142" s="16">
        <f t="shared" si="54"/>
        <v>42644</v>
      </c>
      <c r="Z142" s="16">
        <f t="shared" si="54"/>
        <v>42651</v>
      </c>
      <c r="AA142" s="16">
        <f t="shared" si="54"/>
        <v>42658</v>
      </c>
      <c r="AB142" s="16">
        <f t="shared" si="54"/>
        <v>42665</v>
      </c>
      <c r="AC142" s="16">
        <f t="shared" si="54"/>
        <v>42672</v>
      </c>
      <c r="AD142" s="16">
        <f t="shared" si="54"/>
        <v>42679</v>
      </c>
      <c r="AE142" s="16">
        <f t="shared" si="54"/>
        <v>42686</v>
      </c>
      <c r="AF142" s="16">
        <f t="shared" si="54"/>
        <v>42693</v>
      </c>
      <c r="AG142" s="16">
        <f t="shared" si="54"/>
        <v>42700</v>
      </c>
      <c r="AH142" s="16">
        <f t="shared" si="54"/>
        <v>42707</v>
      </c>
      <c r="AI142" s="16">
        <f t="shared" si="54"/>
        <v>42714</v>
      </c>
      <c r="AJ142" s="16">
        <f t="shared" si="54"/>
        <v>42721</v>
      </c>
      <c r="AK142" s="16">
        <f t="shared" si="54"/>
        <v>42728</v>
      </c>
      <c r="AL142" s="16">
        <f t="shared" si="54"/>
        <v>42735</v>
      </c>
      <c r="AM142" s="16">
        <f t="shared" si="54"/>
        <v>42742</v>
      </c>
      <c r="AN142" s="16">
        <f t="shared" si="54"/>
        <v>42749</v>
      </c>
      <c r="AO142" s="16">
        <f t="shared" si="54"/>
        <v>42756</v>
      </c>
      <c r="AP142" s="16">
        <f t="shared" si="54"/>
        <v>42763</v>
      </c>
      <c r="AQ142" s="16">
        <f t="shared" si="54"/>
        <v>42770</v>
      </c>
      <c r="AR142" s="16">
        <f t="shared" si="54"/>
        <v>42777</v>
      </c>
      <c r="AS142" s="16">
        <f t="shared" si="54"/>
        <v>42784</v>
      </c>
      <c r="AT142" s="16">
        <f t="shared" si="54"/>
        <v>42791</v>
      </c>
      <c r="AU142" s="16">
        <f t="shared" si="54"/>
        <v>42798</v>
      </c>
      <c r="AV142" s="16">
        <f t="shared" si="54"/>
        <v>42805</v>
      </c>
      <c r="AW142" s="16">
        <f t="shared" si="54"/>
        <v>42812</v>
      </c>
      <c r="AX142" s="16">
        <f t="shared" si="54"/>
        <v>42819</v>
      </c>
      <c r="AY142" s="16">
        <f t="shared" si="54"/>
        <v>42826</v>
      </c>
      <c r="AZ142" s="16">
        <f t="shared" si="54"/>
        <v>42833</v>
      </c>
      <c r="BA142" s="16">
        <f t="shared" si="54"/>
        <v>42840</v>
      </c>
      <c r="BB142" s="16">
        <f t="shared" si="54"/>
        <v>42847</v>
      </c>
      <c r="BC142" s="16">
        <f t="shared" si="54"/>
        <v>42854</v>
      </c>
      <c r="BD142" s="16">
        <f t="shared" si="54"/>
        <v>42861</v>
      </c>
      <c r="BE142" s="16">
        <f t="shared" si="54"/>
        <v>42868</v>
      </c>
      <c r="BF142" s="16">
        <f t="shared" si="54"/>
        <v>42875</v>
      </c>
      <c r="BG142" s="16">
        <f t="shared" si="54"/>
        <v>42882</v>
      </c>
      <c r="BH142" s="16">
        <f t="shared" si="54"/>
        <v>42889</v>
      </c>
      <c r="BI142" s="16">
        <f t="shared" si="54"/>
        <v>42896</v>
      </c>
      <c r="BJ142" s="16">
        <f t="shared" si="54"/>
        <v>42903</v>
      </c>
      <c r="BK142" s="16">
        <f t="shared" si="54"/>
        <v>42910</v>
      </c>
      <c r="BL142" s="16">
        <f t="shared" si="54"/>
        <v>42916</v>
      </c>
    </row>
    <row r="143" spans="1:186" x14ac:dyDescent="0.25">
      <c r="C143" s="55" t="s">
        <v>198</v>
      </c>
      <c r="D143" s="11"/>
      <c r="I143" s="55" t="s">
        <v>198</v>
      </c>
      <c r="L143" s="11">
        <f t="shared" ref="L143:AQ143" si="55">SUM(L8:L138)</f>
        <v>521726</v>
      </c>
      <c r="M143" s="11">
        <f t="shared" si="55"/>
        <v>1661502</v>
      </c>
      <c r="N143" s="11">
        <f t="shared" si="55"/>
        <v>1740369</v>
      </c>
      <c r="O143" s="11">
        <f t="shared" si="55"/>
        <v>1696747</v>
      </c>
      <c r="P143" s="11">
        <f t="shared" si="55"/>
        <v>1673573</v>
      </c>
      <c r="Q143" s="11">
        <f t="shared" si="55"/>
        <v>1811883</v>
      </c>
      <c r="R143" s="11">
        <f t="shared" si="55"/>
        <v>1733202</v>
      </c>
      <c r="S143" s="11">
        <f t="shared" si="55"/>
        <v>1757971</v>
      </c>
      <c r="T143" s="11">
        <f t="shared" si="55"/>
        <v>1716757</v>
      </c>
      <c r="U143" s="11">
        <f t="shared" si="55"/>
        <v>1757558</v>
      </c>
      <c r="V143" s="11">
        <f t="shared" si="55"/>
        <v>1798379</v>
      </c>
      <c r="W143" s="11">
        <f t="shared" si="55"/>
        <v>1724637</v>
      </c>
      <c r="X143" s="11">
        <f t="shared" si="55"/>
        <v>1722399</v>
      </c>
      <c r="Y143" s="11">
        <f t="shared" si="55"/>
        <v>1735224</v>
      </c>
      <c r="Z143" s="11">
        <f t="shared" si="55"/>
        <v>1836469</v>
      </c>
      <c r="AA143" s="11">
        <f t="shared" si="55"/>
        <v>1760823</v>
      </c>
      <c r="AB143" s="11">
        <f t="shared" si="55"/>
        <v>1711590</v>
      </c>
      <c r="AC143" s="11">
        <f t="shared" si="55"/>
        <v>1663801</v>
      </c>
      <c r="AD143" s="11">
        <f t="shared" si="55"/>
        <v>1830229</v>
      </c>
      <c r="AE143" s="11">
        <f t="shared" si="55"/>
        <v>1829135</v>
      </c>
      <c r="AF143" s="11">
        <f t="shared" si="55"/>
        <v>1739117</v>
      </c>
      <c r="AG143" s="11">
        <f t="shared" si="55"/>
        <v>1620619</v>
      </c>
      <c r="AH143" s="11">
        <f t="shared" si="55"/>
        <v>1802045</v>
      </c>
      <c r="AI143" s="11">
        <f t="shared" si="55"/>
        <v>1762044</v>
      </c>
      <c r="AJ143" s="11">
        <f t="shared" si="55"/>
        <v>1840353</v>
      </c>
      <c r="AK143" s="11">
        <f t="shared" si="55"/>
        <v>2018122</v>
      </c>
      <c r="AL143" s="11">
        <f t="shared" si="55"/>
        <v>2223760</v>
      </c>
      <c r="AM143" s="11">
        <f t="shared" si="55"/>
        <v>2239570</v>
      </c>
      <c r="AN143" s="11">
        <f t="shared" si="55"/>
        <v>1970381</v>
      </c>
      <c r="AO143" s="11">
        <f t="shared" si="55"/>
        <v>1969540</v>
      </c>
      <c r="AP143" s="11">
        <f t="shared" si="55"/>
        <v>1870346</v>
      </c>
      <c r="AQ143" s="11">
        <f t="shared" si="55"/>
        <v>1905331</v>
      </c>
      <c r="AR143" s="11">
        <f t="shared" ref="AR143:BL143" si="56">SUM(AR8:AR138)</f>
        <v>1935250</v>
      </c>
      <c r="AS143" s="11">
        <f t="shared" si="56"/>
        <v>1834111</v>
      </c>
      <c r="AT143" s="11">
        <f t="shared" si="56"/>
        <v>2033067</v>
      </c>
      <c r="AU143" s="11">
        <f t="shared" si="56"/>
        <v>2078053</v>
      </c>
      <c r="AV143" s="11">
        <f t="shared" si="56"/>
        <v>2115394</v>
      </c>
      <c r="AW143" s="11">
        <f t="shared" si="56"/>
        <v>1880673</v>
      </c>
      <c r="AX143" s="11">
        <f t="shared" si="56"/>
        <v>2007983</v>
      </c>
      <c r="AY143" s="11">
        <f t="shared" si="56"/>
        <v>1928905</v>
      </c>
      <c r="AZ143" s="11">
        <f t="shared" si="56"/>
        <v>1974056</v>
      </c>
      <c r="BA143" s="11">
        <f t="shared" si="56"/>
        <v>1856429</v>
      </c>
      <c r="BB143" s="11">
        <f t="shared" si="56"/>
        <v>1901199</v>
      </c>
      <c r="BC143" s="11">
        <f t="shared" si="56"/>
        <v>1838390</v>
      </c>
      <c r="BD143" s="11">
        <f t="shared" si="56"/>
        <v>1953292</v>
      </c>
      <c r="BE143" s="11">
        <f t="shared" si="56"/>
        <v>1865433</v>
      </c>
      <c r="BF143" s="11">
        <f t="shared" si="56"/>
        <v>1876078</v>
      </c>
      <c r="BG143" s="11">
        <f t="shared" si="56"/>
        <v>1707822</v>
      </c>
      <c r="BH143" s="11">
        <f t="shared" si="56"/>
        <v>1787306</v>
      </c>
      <c r="BI143" s="11">
        <f t="shared" si="56"/>
        <v>1927136</v>
      </c>
      <c r="BJ143" s="11">
        <f t="shared" si="56"/>
        <v>1866904</v>
      </c>
      <c r="BK143" s="11">
        <f t="shared" si="56"/>
        <v>1794055</v>
      </c>
      <c r="BL143" s="11">
        <f t="shared" si="56"/>
        <v>1470640</v>
      </c>
    </row>
    <row r="144" spans="1:186" x14ac:dyDescent="0.25">
      <c r="A144" s="57"/>
      <c r="C144" s="58" t="s">
        <v>199</v>
      </c>
      <c r="D144" s="59"/>
      <c r="E144" s="57"/>
      <c r="F144" s="57"/>
      <c r="G144" s="59"/>
      <c r="H144" s="59"/>
      <c r="I144" s="58" t="s">
        <v>199</v>
      </c>
      <c r="J144" s="59"/>
      <c r="L144" s="59">
        <f>(L143/$D$174)</f>
        <v>0.83259020474602241</v>
      </c>
      <c r="M144" s="59">
        <f t="shared" ref="M144:BL144" si="57">(M143/$D$174)</f>
        <v>2.6514881189856854</v>
      </c>
      <c r="N144" s="59">
        <f t="shared" si="57"/>
        <v>2.7773470788184413</v>
      </c>
      <c r="O144" s="59">
        <f t="shared" si="57"/>
        <v>2.7077334312114005</v>
      </c>
      <c r="P144" s="59">
        <f t="shared" si="57"/>
        <v>2.6707514801397956</v>
      </c>
      <c r="Q144" s="59">
        <f t="shared" si="57"/>
        <v>2.8914718414375309</v>
      </c>
      <c r="R144" s="59">
        <f t="shared" si="57"/>
        <v>2.7659097074828844</v>
      </c>
      <c r="S144" s="59">
        <f t="shared" si="57"/>
        <v>2.8054370202511851</v>
      </c>
      <c r="T144" s="59">
        <f t="shared" si="57"/>
        <v>2.739666150679029</v>
      </c>
      <c r="U144" s="59">
        <f t="shared" si="57"/>
        <v>2.8047779391347367</v>
      </c>
      <c r="V144" s="59">
        <f t="shared" si="57"/>
        <v>2.8699216443515314</v>
      </c>
      <c r="W144" s="59">
        <f t="shared" si="57"/>
        <v>2.7522413545473405</v>
      </c>
      <c r="X144" s="59">
        <f t="shared" si="57"/>
        <v>2.7486698689816955</v>
      </c>
      <c r="Y144" s="59">
        <f t="shared" si="57"/>
        <v>2.7691364920287889</v>
      </c>
      <c r="Z144" s="59">
        <f t="shared" si="57"/>
        <v>2.9307071158418845</v>
      </c>
      <c r="AA144" s="59">
        <f t="shared" si="57"/>
        <v>2.8099883503822034</v>
      </c>
      <c r="AB144" s="59">
        <f t="shared" si="57"/>
        <v>2.7314204554521808</v>
      </c>
      <c r="AC144" s="59">
        <f t="shared" si="57"/>
        <v>2.6551569506726458</v>
      </c>
      <c r="AD144" s="59">
        <f t="shared" si="57"/>
        <v>2.9207490863827137</v>
      </c>
      <c r="AE144" s="59">
        <f t="shared" si="57"/>
        <v>2.9190032395512504</v>
      </c>
      <c r="AF144" s="59">
        <f t="shared" si="57"/>
        <v>2.77534908957439</v>
      </c>
      <c r="AG144" s="59">
        <f t="shared" si="57"/>
        <v>2.5862454718095207</v>
      </c>
      <c r="AH144" s="59">
        <f t="shared" si="57"/>
        <v>2.8757719866587941</v>
      </c>
      <c r="AI144" s="59">
        <f t="shared" si="57"/>
        <v>2.8119368686465696</v>
      </c>
      <c r="AJ144" s="59">
        <f t="shared" si="57"/>
        <v>2.936905350844996</v>
      </c>
      <c r="AK144" s="59">
        <f t="shared" si="57"/>
        <v>3.2205958859294959</v>
      </c>
      <c r="AL144" s="59">
        <f t="shared" si="57"/>
        <v>3.5487608317507937</v>
      </c>
      <c r="AM144" s="59">
        <f t="shared" si="57"/>
        <v>3.5739910313901344</v>
      </c>
      <c r="AN144" s="59">
        <f t="shared" si="57"/>
        <v>3.1444089813765701</v>
      </c>
      <c r="AO144" s="59">
        <f t="shared" si="57"/>
        <v>3.143066881572858</v>
      </c>
      <c r="AP144" s="59">
        <f t="shared" si="57"/>
        <v>2.9847693216092432</v>
      </c>
      <c r="AQ144" s="59">
        <f t="shared" si="57"/>
        <v>3.0405997159408265</v>
      </c>
      <c r="AR144" s="59">
        <f t="shared" si="57"/>
        <v>3.0883455946890508</v>
      </c>
      <c r="AS144" s="59">
        <f t="shared" si="57"/>
        <v>2.926944129709717</v>
      </c>
      <c r="AT144" s="59">
        <f t="shared" si="57"/>
        <v>3.24444568565182</v>
      </c>
      <c r="AU144" s="59">
        <f t="shared" si="57"/>
        <v>3.3162360563650002</v>
      </c>
      <c r="AV144" s="59">
        <f t="shared" si="57"/>
        <v>3.3758262451526417</v>
      </c>
      <c r="AW144" s="59">
        <f t="shared" si="57"/>
        <v>3.0012495411965592</v>
      </c>
      <c r="AX144" s="59">
        <f t="shared" si="57"/>
        <v>3.2044156838963982</v>
      </c>
      <c r="AY144" s="59">
        <f t="shared" si="57"/>
        <v>3.0782200022341732</v>
      </c>
      <c r="AZ144" s="59">
        <f t="shared" si="57"/>
        <v>3.1502736862263219</v>
      </c>
      <c r="BA144" s="59">
        <f t="shared" si="57"/>
        <v>2.9625600434067949</v>
      </c>
      <c r="BB144" s="59">
        <f t="shared" si="57"/>
        <v>3.0340057131002345</v>
      </c>
      <c r="BC144" s="59">
        <f t="shared" si="57"/>
        <v>2.9337727207442987</v>
      </c>
      <c r="BD144" s="59">
        <f t="shared" si="57"/>
        <v>3.1171377048657103</v>
      </c>
      <c r="BE144" s="59">
        <f t="shared" si="57"/>
        <v>2.9769289692482008</v>
      </c>
      <c r="BF144" s="59">
        <f t="shared" si="57"/>
        <v>2.9939166653368017</v>
      </c>
      <c r="BG144" s="59">
        <f t="shared" si="57"/>
        <v>2.7254073376633738</v>
      </c>
      <c r="BH144" s="59">
        <f t="shared" si="57"/>
        <v>2.8522509295756668</v>
      </c>
      <c r="BI144" s="59">
        <f t="shared" si="57"/>
        <v>3.0753969647160204</v>
      </c>
      <c r="BJ144" s="59">
        <f t="shared" si="57"/>
        <v>2.9792764470261557</v>
      </c>
      <c r="BK144" s="59">
        <f t="shared" si="57"/>
        <v>2.8630212406045032</v>
      </c>
      <c r="BL144" s="59">
        <f t="shared" si="57"/>
        <v>2.3469032762555257</v>
      </c>
      <c r="BM144" s="59"/>
      <c r="BN144" s="59"/>
      <c r="BO144" s="59"/>
      <c r="BP144" s="59"/>
      <c r="BQ144" s="59"/>
      <c r="BR144" s="59"/>
      <c r="BS144" s="59"/>
      <c r="BT144" s="59"/>
      <c r="BU144" s="59"/>
      <c r="BV144" s="59"/>
      <c r="BW144" s="59"/>
      <c r="BX144" s="59"/>
      <c r="BY144" s="59"/>
      <c r="BZ144" s="59"/>
      <c r="CA144" s="59"/>
      <c r="CB144" s="59"/>
      <c r="CC144" s="59"/>
      <c r="CD144" s="59"/>
      <c r="CE144" s="59"/>
      <c r="CF144" s="59"/>
      <c r="CG144" s="59"/>
      <c r="CH144" s="59"/>
      <c r="CI144" s="59"/>
      <c r="CJ144" s="59"/>
      <c r="CK144" s="59"/>
      <c r="CL144" s="59"/>
      <c r="CM144" s="59"/>
      <c r="CN144" s="59"/>
      <c r="CO144" s="59"/>
      <c r="CP144" s="59"/>
      <c r="CQ144" s="59"/>
      <c r="CR144" s="59"/>
      <c r="CS144" s="59"/>
      <c r="CT144" s="59"/>
      <c r="CU144" s="59"/>
      <c r="CV144" s="59"/>
      <c r="CW144" s="59"/>
      <c r="CX144" s="59"/>
      <c r="CY144" s="59"/>
      <c r="CZ144" s="59"/>
      <c r="DA144" s="59"/>
      <c r="DB144" s="59"/>
      <c r="DC144" s="59"/>
      <c r="DD144" s="59"/>
      <c r="DE144" s="59"/>
      <c r="DF144" s="59"/>
      <c r="DG144" s="59"/>
      <c r="DH144" s="59"/>
      <c r="DI144" s="59"/>
      <c r="DJ144" s="59"/>
      <c r="DK144" s="59"/>
      <c r="DL144" s="59"/>
      <c r="DM144" s="59"/>
      <c r="DN144" s="59"/>
      <c r="DO144" s="59"/>
      <c r="DP144" s="59"/>
      <c r="DQ144" s="59"/>
      <c r="DR144" s="59"/>
      <c r="DS144" s="59"/>
      <c r="DT144" s="59"/>
      <c r="DU144" s="59"/>
      <c r="DV144" s="59"/>
      <c r="DW144" s="59"/>
      <c r="DX144" s="59"/>
      <c r="DY144" s="59"/>
      <c r="DZ144" s="59"/>
      <c r="EA144" s="59"/>
      <c r="EB144" s="59"/>
      <c r="EC144" s="59"/>
      <c r="ED144" s="59"/>
      <c r="EE144" s="59"/>
      <c r="EF144" s="59"/>
      <c r="EG144" s="59"/>
      <c r="EH144" s="59"/>
      <c r="EI144" s="59"/>
      <c r="EJ144" s="59"/>
      <c r="EK144" s="59"/>
      <c r="EL144" s="59"/>
      <c r="EM144" s="59"/>
      <c r="EN144" s="59"/>
      <c r="EO144" s="59"/>
      <c r="EP144" s="59"/>
      <c r="EQ144" s="59"/>
      <c r="ER144" s="59"/>
      <c r="ES144" s="59"/>
      <c r="ET144" s="59"/>
      <c r="EU144" s="59"/>
      <c r="EV144" s="59"/>
      <c r="EW144" s="59"/>
      <c r="EX144" s="59"/>
      <c r="EY144" s="59"/>
      <c r="EZ144" s="59"/>
      <c r="FA144" s="59"/>
      <c r="FB144" s="59"/>
      <c r="FC144" s="59"/>
      <c r="FD144" s="59"/>
      <c r="FE144" s="59"/>
      <c r="FF144" s="59"/>
      <c r="FG144" s="59"/>
      <c r="FH144" s="59"/>
      <c r="FI144" s="59"/>
      <c r="FJ144" s="59"/>
      <c r="FK144" s="59"/>
      <c r="FL144" s="59"/>
      <c r="FM144" s="59"/>
      <c r="FN144" s="59"/>
      <c r="FO144" s="59"/>
      <c r="FP144" s="59"/>
      <c r="FQ144" s="59"/>
      <c r="FR144" s="59"/>
      <c r="FS144" s="59"/>
      <c r="FT144" s="59"/>
      <c r="FU144" s="59"/>
      <c r="FV144" s="59"/>
      <c r="FW144" s="59"/>
      <c r="FX144" s="59"/>
      <c r="FY144" s="59"/>
      <c r="FZ144" s="59"/>
      <c r="GA144" s="59"/>
      <c r="GB144" s="59"/>
      <c r="GC144" s="59"/>
      <c r="GD144" s="59"/>
    </row>
    <row r="145" spans="1:186" x14ac:dyDescent="0.25">
      <c r="C145" s="21"/>
      <c r="D145" s="11"/>
      <c r="I145" s="21"/>
    </row>
    <row r="146" spans="1:186" x14ac:dyDescent="0.25">
      <c r="C146" s="55" t="s">
        <v>200</v>
      </c>
      <c r="D146" s="11"/>
      <c r="I146" s="55" t="s">
        <v>200</v>
      </c>
      <c r="L146" s="11">
        <f>SUM(L8:L28)</f>
        <v>25090</v>
      </c>
      <c r="M146" s="11">
        <f t="shared" ref="M146:BL146" si="58">SUM(M8:M28)</f>
        <v>93990</v>
      </c>
      <c r="N146" s="11">
        <f t="shared" si="58"/>
        <v>102992</v>
      </c>
      <c r="O146" s="11">
        <f t="shared" si="58"/>
        <v>104400</v>
      </c>
      <c r="P146" s="11">
        <f t="shared" si="58"/>
        <v>91895</v>
      </c>
      <c r="Q146" s="11">
        <f t="shared" si="58"/>
        <v>118916</v>
      </c>
      <c r="R146" s="11">
        <f t="shared" si="58"/>
        <v>95000</v>
      </c>
      <c r="S146" s="11">
        <f t="shared" si="58"/>
        <v>100468</v>
      </c>
      <c r="T146" s="11">
        <f t="shared" si="58"/>
        <v>108172</v>
      </c>
      <c r="U146" s="11">
        <f t="shared" si="58"/>
        <v>95081</v>
      </c>
      <c r="V146" s="11">
        <f t="shared" si="58"/>
        <v>99200</v>
      </c>
      <c r="W146" s="11">
        <f t="shared" si="58"/>
        <v>98204</v>
      </c>
      <c r="X146" s="11">
        <f t="shared" si="58"/>
        <v>90975</v>
      </c>
      <c r="Y146" s="11">
        <f t="shared" si="58"/>
        <v>96373</v>
      </c>
      <c r="Z146" s="11">
        <f t="shared" si="58"/>
        <v>99330</v>
      </c>
      <c r="AA146" s="11">
        <f t="shared" si="58"/>
        <v>95800</v>
      </c>
      <c r="AB146" s="11">
        <f t="shared" si="58"/>
        <v>93171</v>
      </c>
      <c r="AC146" s="11">
        <f t="shared" si="58"/>
        <v>83515</v>
      </c>
      <c r="AD146" s="11">
        <f t="shared" si="58"/>
        <v>97340</v>
      </c>
      <c r="AE146" s="11">
        <f t="shared" si="58"/>
        <v>98422</v>
      </c>
      <c r="AF146" s="11">
        <f t="shared" si="58"/>
        <v>97000</v>
      </c>
      <c r="AG146" s="11">
        <f t="shared" si="58"/>
        <v>93451</v>
      </c>
      <c r="AH146" s="11">
        <f t="shared" si="58"/>
        <v>110855</v>
      </c>
      <c r="AI146" s="11">
        <f t="shared" si="58"/>
        <v>102657</v>
      </c>
      <c r="AJ146" s="11">
        <f t="shared" si="58"/>
        <v>124320</v>
      </c>
      <c r="AK146" s="11">
        <f t="shared" si="58"/>
        <v>177382</v>
      </c>
      <c r="AL146" s="11">
        <f t="shared" si="58"/>
        <v>193623</v>
      </c>
      <c r="AM146" s="11">
        <f t="shared" si="58"/>
        <v>169983</v>
      </c>
      <c r="AN146" s="11">
        <f t="shared" si="58"/>
        <v>151497</v>
      </c>
      <c r="AO146" s="11">
        <f t="shared" si="58"/>
        <v>157856</v>
      </c>
      <c r="AP146" s="11">
        <f t="shared" si="58"/>
        <v>143479</v>
      </c>
      <c r="AQ146" s="11">
        <f t="shared" si="58"/>
        <v>148572</v>
      </c>
      <c r="AR146" s="11">
        <f t="shared" si="58"/>
        <v>136292</v>
      </c>
      <c r="AS146" s="11">
        <f t="shared" si="58"/>
        <v>125835</v>
      </c>
      <c r="AT146" s="11">
        <f t="shared" si="58"/>
        <v>130989</v>
      </c>
      <c r="AU146" s="11">
        <f t="shared" si="58"/>
        <v>128354</v>
      </c>
      <c r="AV146" s="11">
        <f t="shared" si="58"/>
        <v>134501</v>
      </c>
      <c r="AW146" s="11">
        <f t="shared" si="58"/>
        <v>95442</v>
      </c>
      <c r="AX146" s="11">
        <f t="shared" si="58"/>
        <v>107200</v>
      </c>
      <c r="AY146" s="11">
        <f t="shared" si="58"/>
        <v>101786</v>
      </c>
      <c r="AZ146" s="11">
        <f t="shared" si="58"/>
        <v>100670</v>
      </c>
      <c r="BA146" s="11">
        <f t="shared" si="58"/>
        <v>81853</v>
      </c>
      <c r="BB146" s="11">
        <f t="shared" si="58"/>
        <v>92270</v>
      </c>
      <c r="BC146" s="11">
        <f t="shared" si="58"/>
        <v>83110</v>
      </c>
      <c r="BD146" s="11">
        <f t="shared" si="58"/>
        <v>94968</v>
      </c>
      <c r="BE146" s="11">
        <f t="shared" si="58"/>
        <v>84351</v>
      </c>
      <c r="BF146" s="11">
        <f t="shared" si="58"/>
        <v>99009</v>
      </c>
      <c r="BG146" s="11">
        <f t="shared" si="58"/>
        <v>81411</v>
      </c>
      <c r="BH146" s="11">
        <f t="shared" si="58"/>
        <v>91607</v>
      </c>
      <c r="BI146" s="11">
        <f t="shared" si="58"/>
        <v>82313</v>
      </c>
      <c r="BJ146" s="11">
        <f t="shared" si="58"/>
        <v>90415</v>
      </c>
      <c r="BK146" s="11">
        <f t="shared" si="58"/>
        <v>87563</v>
      </c>
      <c r="BL146" s="11">
        <f t="shared" si="58"/>
        <v>80197</v>
      </c>
    </row>
    <row r="147" spans="1:186" x14ac:dyDescent="0.25">
      <c r="C147" s="55" t="s">
        <v>201</v>
      </c>
      <c r="D147" s="59"/>
      <c r="G147" s="60"/>
      <c r="I147" s="55" t="s">
        <v>201</v>
      </c>
      <c r="L147" s="59">
        <f>(L146/$D$174)</f>
        <v>4.0039576783747984E-2</v>
      </c>
      <c r="M147" s="59">
        <f t="shared" ref="M147:BL147" si="59">(M146/$D$174)</f>
        <v>0.14999281872875542</v>
      </c>
      <c r="N147" s="59">
        <f t="shared" si="59"/>
        <v>0.16435855289405232</v>
      </c>
      <c r="O147" s="59">
        <f t="shared" si="59"/>
        <v>0.16660549287458309</v>
      </c>
      <c r="P147" s="59">
        <f t="shared" si="59"/>
        <v>0.14664953800488326</v>
      </c>
      <c r="Q147" s="59">
        <f t="shared" si="59"/>
        <v>0.18977067807158929</v>
      </c>
      <c r="R147" s="59">
        <f t="shared" si="59"/>
        <v>0.1516046151636532</v>
      </c>
      <c r="S147" s="59">
        <f t="shared" si="59"/>
        <v>0.16033065764486221</v>
      </c>
      <c r="T147" s="59">
        <f t="shared" si="59"/>
        <v>0.1726249940156073</v>
      </c>
      <c r="U147" s="59">
        <f t="shared" si="59"/>
        <v>0.1517338780460559</v>
      </c>
      <c r="V147" s="59">
        <f t="shared" si="59"/>
        <v>0.15830713499194102</v>
      </c>
      <c r="W147" s="59">
        <f t="shared" si="59"/>
        <v>0.15671768028980418</v>
      </c>
      <c r="X147" s="59">
        <f t="shared" si="59"/>
        <v>0.14518136699487735</v>
      </c>
      <c r="Y147" s="59">
        <f t="shared" si="59"/>
        <v>0.15379570081228158</v>
      </c>
      <c r="Z147" s="59">
        <f t="shared" si="59"/>
        <v>0.15851459393900708</v>
      </c>
      <c r="AA147" s="59">
        <f t="shared" si="59"/>
        <v>0.1528812856071366</v>
      </c>
      <c r="AB147" s="59">
        <f t="shared" si="59"/>
        <v>0.14868582736223929</v>
      </c>
      <c r="AC147" s="59">
        <f t="shared" si="59"/>
        <v>0.1332764151093947</v>
      </c>
      <c r="AD147" s="59">
        <f t="shared" si="59"/>
        <v>0.15533887621084214</v>
      </c>
      <c r="AE147" s="59">
        <f t="shared" si="59"/>
        <v>0.15706557298565341</v>
      </c>
      <c r="AF147" s="59">
        <f t="shared" si="59"/>
        <v>0.15479629127236169</v>
      </c>
      <c r="AG147" s="59">
        <f t="shared" si="59"/>
        <v>0.14913266201745848</v>
      </c>
      <c r="AH147" s="59">
        <f t="shared" si="59"/>
        <v>0.17690662751543973</v>
      </c>
      <c r="AI147" s="59">
        <f t="shared" si="59"/>
        <v>0.16382394714584364</v>
      </c>
      <c r="AJ147" s="59">
        <f t="shared" si="59"/>
        <v>0.19839458691731962</v>
      </c>
      <c r="AK147" s="59">
        <f t="shared" si="59"/>
        <v>0.28307294575746456</v>
      </c>
      <c r="AL147" s="59">
        <f t="shared" si="59"/>
        <v>0.30899095159823181</v>
      </c>
      <c r="AM147" s="59">
        <f t="shared" si="59"/>
        <v>0.27126533999329749</v>
      </c>
      <c r="AN147" s="59">
        <f t="shared" si="59"/>
        <v>0.24176467772050492</v>
      </c>
      <c r="AO147" s="59">
        <f t="shared" si="59"/>
        <v>0.25191261190814357</v>
      </c>
      <c r="AP147" s="59">
        <f t="shared" si="59"/>
        <v>0.22896924820069259</v>
      </c>
      <c r="AQ147" s="59">
        <f t="shared" si="59"/>
        <v>0.23709685141151876</v>
      </c>
      <c r="AR147" s="59">
        <f t="shared" si="59"/>
        <v>0.21749996010404865</v>
      </c>
      <c r="AS147" s="59">
        <f t="shared" si="59"/>
        <v>0.20081228156966632</v>
      </c>
      <c r="AT147" s="59">
        <f t="shared" si="59"/>
        <v>0.20903723090180809</v>
      </c>
      <c r="AU147" s="59">
        <f t="shared" si="59"/>
        <v>0.20483219762858465</v>
      </c>
      <c r="AV147" s="59">
        <f t="shared" si="59"/>
        <v>0.21464181414870018</v>
      </c>
      <c r="AW147" s="59">
        <f t="shared" si="59"/>
        <v>0.15230997558367776</v>
      </c>
      <c r="AX147" s="59">
        <f t="shared" si="59"/>
        <v>0.17107383942677498</v>
      </c>
      <c r="AY147" s="59">
        <f t="shared" si="59"/>
        <v>0.1624339722005011</v>
      </c>
      <c r="AZ147" s="59">
        <f t="shared" si="59"/>
        <v>0.16065301693184175</v>
      </c>
      <c r="BA147" s="59">
        <f t="shared" si="59"/>
        <v>0.13062413226305794</v>
      </c>
      <c r="BB147" s="59">
        <f t="shared" si="59"/>
        <v>0.14724797727526612</v>
      </c>
      <c r="BC147" s="59">
        <f t="shared" si="59"/>
        <v>0.13263010069738124</v>
      </c>
      <c r="BD147" s="59">
        <f t="shared" si="59"/>
        <v>0.15155354834591386</v>
      </c>
      <c r="BE147" s="59">
        <f t="shared" si="59"/>
        <v>0.13461053572283485</v>
      </c>
      <c r="BF147" s="59">
        <f t="shared" si="59"/>
        <v>0.15800232992355936</v>
      </c>
      <c r="BG147" s="59">
        <f t="shared" si="59"/>
        <v>0.12991877184303338</v>
      </c>
      <c r="BH147" s="59">
        <f t="shared" si="59"/>
        <v>0.14618993664522925</v>
      </c>
      <c r="BI147" s="59">
        <f t="shared" si="59"/>
        <v>0.13135821776806089</v>
      </c>
      <c r="BJ147" s="59">
        <f t="shared" si="59"/>
        <v>0.14428769768443897</v>
      </c>
      <c r="BK147" s="59">
        <f t="shared" si="59"/>
        <v>0.13973636755342067</v>
      </c>
      <c r="BL147" s="59">
        <f t="shared" si="59"/>
        <v>0.12798142444504731</v>
      </c>
    </row>
    <row r="148" spans="1:186" x14ac:dyDescent="0.25">
      <c r="C148" s="55" t="s">
        <v>202</v>
      </c>
      <c r="D148" s="11"/>
      <c r="I148" s="55" t="s">
        <v>202</v>
      </c>
      <c r="L148" s="11">
        <f t="shared" ref="L148:AQ148" si="60">SUM(L28:L52)</f>
        <v>47466</v>
      </c>
      <c r="M148" s="11">
        <f t="shared" si="60"/>
        <v>152822</v>
      </c>
      <c r="N148" s="11">
        <f t="shared" si="60"/>
        <v>163334</v>
      </c>
      <c r="O148" s="11">
        <f t="shared" si="60"/>
        <v>168772</v>
      </c>
      <c r="P148" s="11">
        <f t="shared" si="60"/>
        <v>154596</v>
      </c>
      <c r="Q148" s="11">
        <f t="shared" si="60"/>
        <v>177600</v>
      </c>
      <c r="R148" s="11">
        <f t="shared" si="60"/>
        <v>168514</v>
      </c>
      <c r="S148" s="11">
        <f t="shared" si="60"/>
        <v>161122</v>
      </c>
      <c r="T148" s="11">
        <f t="shared" si="60"/>
        <v>166068</v>
      </c>
      <c r="U148" s="11">
        <f t="shared" si="60"/>
        <v>168772</v>
      </c>
      <c r="V148" s="11">
        <f t="shared" si="60"/>
        <v>184004</v>
      </c>
      <c r="W148" s="11">
        <f t="shared" si="60"/>
        <v>180112</v>
      </c>
      <c r="X148" s="11">
        <f t="shared" si="60"/>
        <v>169074</v>
      </c>
      <c r="Y148" s="11">
        <f t="shared" si="60"/>
        <v>186056</v>
      </c>
      <c r="Z148" s="11">
        <f t="shared" si="60"/>
        <v>187822</v>
      </c>
      <c r="AA148" s="11">
        <f t="shared" si="60"/>
        <v>200772</v>
      </c>
      <c r="AB148" s="11">
        <f t="shared" si="60"/>
        <v>195868</v>
      </c>
      <c r="AC148" s="11">
        <f t="shared" si="60"/>
        <v>189406</v>
      </c>
      <c r="AD148" s="11">
        <f t="shared" si="60"/>
        <v>190018</v>
      </c>
      <c r="AE148" s="11">
        <f t="shared" si="60"/>
        <v>193878</v>
      </c>
      <c r="AF148" s="11">
        <f t="shared" si="60"/>
        <v>179878</v>
      </c>
      <c r="AG148" s="11">
        <f t="shared" si="60"/>
        <v>171200</v>
      </c>
      <c r="AH148" s="11">
        <f t="shared" si="60"/>
        <v>190448</v>
      </c>
      <c r="AI148" s="11">
        <f t="shared" si="60"/>
        <v>192534</v>
      </c>
      <c r="AJ148" s="11">
        <f t="shared" si="60"/>
        <v>187974</v>
      </c>
      <c r="AK148" s="11">
        <f t="shared" si="60"/>
        <v>236042</v>
      </c>
      <c r="AL148" s="11">
        <f t="shared" si="60"/>
        <v>272358</v>
      </c>
      <c r="AM148" s="11">
        <f t="shared" si="60"/>
        <v>263242</v>
      </c>
      <c r="AN148" s="11">
        <f t="shared" si="60"/>
        <v>220768</v>
      </c>
      <c r="AO148" s="11">
        <f t="shared" si="60"/>
        <v>225310</v>
      </c>
      <c r="AP148" s="11">
        <f t="shared" si="60"/>
        <v>194442</v>
      </c>
      <c r="AQ148" s="11">
        <f t="shared" si="60"/>
        <v>202594</v>
      </c>
      <c r="AR148" s="11">
        <f t="shared" ref="AR148:BL148" si="61">SUM(AR28:AR52)</f>
        <v>192048</v>
      </c>
      <c r="AS148" s="11">
        <f t="shared" si="61"/>
        <v>189840</v>
      </c>
      <c r="AT148" s="11">
        <f t="shared" si="61"/>
        <v>208488</v>
      </c>
      <c r="AU148" s="11">
        <f t="shared" si="61"/>
        <v>204712</v>
      </c>
      <c r="AV148" s="11">
        <f t="shared" si="61"/>
        <v>214892</v>
      </c>
      <c r="AW148" s="11">
        <f t="shared" si="61"/>
        <v>202744</v>
      </c>
      <c r="AX148" s="11">
        <f t="shared" si="61"/>
        <v>220680</v>
      </c>
      <c r="AY148" s="11">
        <f t="shared" si="61"/>
        <v>207450</v>
      </c>
      <c r="AZ148" s="11">
        <f t="shared" si="61"/>
        <v>219304</v>
      </c>
      <c r="BA148" s="11">
        <f t="shared" si="61"/>
        <v>194116</v>
      </c>
      <c r="BB148" s="11">
        <f t="shared" si="61"/>
        <v>193020</v>
      </c>
      <c r="BC148" s="11">
        <f t="shared" si="61"/>
        <v>191132</v>
      </c>
      <c r="BD148" s="11">
        <f t="shared" si="61"/>
        <v>198154</v>
      </c>
      <c r="BE148" s="11">
        <f t="shared" si="61"/>
        <v>192536</v>
      </c>
      <c r="BF148" s="11">
        <f t="shared" si="61"/>
        <v>190554</v>
      </c>
      <c r="BG148" s="11">
        <f t="shared" si="61"/>
        <v>168146</v>
      </c>
      <c r="BH148" s="11">
        <f t="shared" si="61"/>
        <v>167234</v>
      </c>
      <c r="BI148" s="11">
        <f t="shared" si="61"/>
        <v>159914</v>
      </c>
      <c r="BJ148" s="11">
        <f t="shared" si="61"/>
        <v>147752</v>
      </c>
      <c r="BK148" s="11">
        <f t="shared" si="61"/>
        <v>148012</v>
      </c>
      <c r="BL148" s="11">
        <f t="shared" si="61"/>
        <v>122878</v>
      </c>
    </row>
    <row r="149" spans="1:186" x14ac:dyDescent="0.25">
      <c r="C149" s="55" t="s">
        <v>203</v>
      </c>
      <c r="D149" s="59"/>
      <c r="G149" s="60"/>
      <c r="I149" s="55" t="s">
        <v>203</v>
      </c>
      <c r="L149" s="59">
        <f>(L148/$D$174)</f>
        <v>7.5748049087978553E-2</v>
      </c>
      <c r="M149" s="59">
        <f t="shared" ref="M149:BL149" si="62">(M148/$D$174)</f>
        <v>0.24387916314252431</v>
      </c>
      <c r="N149" s="59">
        <f t="shared" si="62"/>
        <v>0.2606546127698961</v>
      </c>
      <c r="O149" s="59">
        <f t="shared" si="62"/>
        <v>0.26933278010947448</v>
      </c>
      <c r="P149" s="59">
        <f t="shared" si="62"/>
        <v>0.24671017985094873</v>
      </c>
      <c r="Q149" s="59">
        <f t="shared" si="62"/>
        <v>0.28342083845331378</v>
      </c>
      <c r="R149" s="59">
        <f t="shared" si="62"/>
        <v>0.2689210538914511</v>
      </c>
      <c r="S149" s="59">
        <f t="shared" si="62"/>
        <v>0.25712461899366451</v>
      </c>
      <c r="T149" s="59">
        <f t="shared" si="62"/>
        <v>0.2650176340105006</v>
      </c>
      <c r="U149" s="59">
        <f t="shared" si="62"/>
        <v>0.26933278010947448</v>
      </c>
      <c r="V149" s="59">
        <f t="shared" si="62"/>
        <v>0.29364058535339832</v>
      </c>
      <c r="W149" s="59">
        <f t="shared" si="62"/>
        <v>0.28742958364585164</v>
      </c>
      <c r="X149" s="59">
        <f t="shared" si="62"/>
        <v>0.26981472320188948</v>
      </c>
      <c r="Y149" s="59">
        <f t="shared" si="62"/>
        <v>0.29691524504093325</v>
      </c>
      <c r="Z149" s="59">
        <f t="shared" si="62"/>
        <v>0.29973349504492286</v>
      </c>
      <c r="AA149" s="59">
        <f t="shared" si="62"/>
        <v>0.32039959784881028</v>
      </c>
      <c r="AB149" s="59">
        <f t="shared" si="62"/>
        <v>0.31257360803025708</v>
      </c>
      <c r="AC149" s="59">
        <f t="shared" si="62"/>
        <v>0.30226130252301997</v>
      </c>
      <c r="AD149" s="59">
        <f t="shared" si="62"/>
        <v>0.30323795541228477</v>
      </c>
      <c r="AE149" s="59">
        <f t="shared" si="62"/>
        <v>0.30939789030209214</v>
      </c>
      <c r="AF149" s="59">
        <f t="shared" si="62"/>
        <v>0.28705615754113273</v>
      </c>
      <c r="AG149" s="59">
        <f t="shared" si="62"/>
        <v>0.27320747490544661</v>
      </c>
      <c r="AH149" s="59">
        <f t="shared" si="62"/>
        <v>0.30392416577565706</v>
      </c>
      <c r="AI149" s="59">
        <f t="shared" si="62"/>
        <v>0.30725308395704004</v>
      </c>
      <c r="AJ149" s="59">
        <f t="shared" si="62"/>
        <v>0.29997606242918468</v>
      </c>
      <c r="AK149" s="59">
        <f t="shared" si="62"/>
        <v>0.3766848060258845</v>
      </c>
      <c r="AL149" s="59">
        <f t="shared" si="62"/>
        <v>0.43463926080781323</v>
      </c>
      <c r="AM149" s="59">
        <f t="shared" si="62"/>
        <v>0.42009160110431992</v>
      </c>
      <c r="AN149" s="59">
        <f t="shared" si="62"/>
        <v>0.35230997558367777</v>
      </c>
      <c r="AO149" s="59">
        <f t="shared" si="62"/>
        <v>0.35955827202655477</v>
      </c>
      <c r="AP149" s="59">
        <f t="shared" si="62"/>
        <v>0.31029794296474794</v>
      </c>
      <c r="AQ149" s="59">
        <f t="shared" si="62"/>
        <v>0.32330721478384372</v>
      </c>
      <c r="AR149" s="59">
        <f t="shared" si="62"/>
        <v>0.30647750666262386</v>
      </c>
      <c r="AS149" s="59">
        <f t="shared" si="62"/>
        <v>0.30295389623860969</v>
      </c>
      <c r="AT149" s="59">
        <f t="shared" si="62"/>
        <v>0.33271308427620766</v>
      </c>
      <c r="AU149" s="59">
        <f t="shared" si="62"/>
        <v>0.32668719978296601</v>
      </c>
      <c r="AV149" s="59">
        <f t="shared" si="62"/>
        <v>0.34293283117629225</v>
      </c>
      <c r="AW149" s="59">
        <f t="shared" si="62"/>
        <v>0.32354659049199685</v>
      </c>
      <c r="AX149" s="59">
        <f t="shared" si="62"/>
        <v>0.35216954183489457</v>
      </c>
      <c r="AY149" s="59">
        <f t="shared" si="62"/>
        <v>0.33105660437578793</v>
      </c>
      <c r="AZ149" s="59">
        <f t="shared" si="62"/>
        <v>0.34997366867210317</v>
      </c>
      <c r="BA149" s="59">
        <f t="shared" si="62"/>
        <v>0.30977769975902847</v>
      </c>
      <c r="BB149" s="59">
        <f t="shared" si="62"/>
        <v>0.30802866125145623</v>
      </c>
      <c r="BC149" s="59">
        <f t="shared" si="62"/>
        <v>0.30501571900483537</v>
      </c>
      <c r="BD149" s="59">
        <f t="shared" si="62"/>
        <v>0.31622169382251092</v>
      </c>
      <c r="BE149" s="59">
        <f t="shared" si="62"/>
        <v>0.30725627563314872</v>
      </c>
      <c r="BF149" s="59">
        <f t="shared" si="62"/>
        <v>0.30409332460941862</v>
      </c>
      <c r="BG149" s="59">
        <f t="shared" si="62"/>
        <v>0.26833378548744874</v>
      </c>
      <c r="BH149" s="59">
        <f t="shared" si="62"/>
        <v>0.26687838118187768</v>
      </c>
      <c r="BI149" s="59">
        <f t="shared" si="62"/>
        <v>0.2551968466240046</v>
      </c>
      <c r="BJ149" s="59">
        <f t="shared" si="62"/>
        <v>0.23578826420694829</v>
      </c>
      <c r="BK149" s="59">
        <f t="shared" si="62"/>
        <v>0.23620318210108038</v>
      </c>
      <c r="BL149" s="59">
        <f t="shared" si="62"/>
        <v>0.1960933884429408</v>
      </c>
    </row>
    <row r="150" spans="1:186" x14ac:dyDescent="0.25">
      <c r="C150" s="55" t="s">
        <v>204</v>
      </c>
      <c r="D150" s="11"/>
      <c r="I150" s="55" t="s">
        <v>204</v>
      </c>
      <c r="L150" s="11">
        <f t="shared" ref="L150:AQ150" si="63">SUM(L52:L64)</f>
        <v>56250</v>
      </c>
      <c r="M150" s="11">
        <f t="shared" si="63"/>
        <v>165765</v>
      </c>
      <c r="N150" s="11">
        <f t="shared" si="63"/>
        <v>174768</v>
      </c>
      <c r="O150" s="11">
        <f t="shared" si="63"/>
        <v>177300</v>
      </c>
      <c r="P150" s="11">
        <f t="shared" si="63"/>
        <v>181377</v>
      </c>
      <c r="Q150" s="11">
        <f t="shared" si="63"/>
        <v>188682</v>
      </c>
      <c r="R150" s="11">
        <f t="shared" si="63"/>
        <v>166203</v>
      </c>
      <c r="S150" s="11">
        <f t="shared" si="63"/>
        <v>156996</v>
      </c>
      <c r="T150" s="11">
        <f t="shared" si="63"/>
        <v>156267</v>
      </c>
      <c r="U150" s="11">
        <f t="shared" si="63"/>
        <v>162195</v>
      </c>
      <c r="V150" s="11">
        <f t="shared" si="63"/>
        <v>173025</v>
      </c>
      <c r="W150" s="11">
        <f t="shared" si="63"/>
        <v>186561</v>
      </c>
      <c r="X150" s="11">
        <f t="shared" si="63"/>
        <v>182685</v>
      </c>
      <c r="Y150" s="11">
        <f t="shared" si="63"/>
        <v>189015</v>
      </c>
      <c r="Z150" s="11">
        <f t="shared" si="63"/>
        <v>199632</v>
      </c>
      <c r="AA150" s="11">
        <f t="shared" si="63"/>
        <v>239001</v>
      </c>
      <c r="AB150" s="11">
        <f t="shared" si="63"/>
        <v>249276</v>
      </c>
      <c r="AC150" s="11">
        <f t="shared" si="63"/>
        <v>230475</v>
      </c>
      <c r="AD150" s="11">
        <f t="shared" si="63"/>
        <v>240411</v>
      </c>
      <c r="AE150" s="11">
        <f t="shared" si="63"/>
        <v>237195</v>
      </c>
      <c r="AF150" s="11">
        <f t="shared" si="63"/>
        <v>218469</v>
      </c>
      <c r="AG150" s="11">
        <f t="shared" si="63"/>
        <v>201663</v>
      </c>
      <c r="AH150" s="11">
        <f t="shared" si="63"/>
        <v>226392</v>
      </c>
      <c r="AI150" s="11">
        <f t="shared" si="63"/>
        <v>216618</v>
      </c>
      <c r="AJ150" s="11">
        <f t="shared" si="63"/>
        <v>210189</v>
      </c>
      <c r="AK150" s="11">
        <f t="shared" si="63"/>
        <v>210453</v>
      </c>
      <c r="AL150" s="11">
        <f t="shared" si="63"/>
        <v>201984</v>
      </c>
      <c r="AM150" s="11">
        <f t="shared" si="63"/>
        <v>235125</v>
      </c>
      <c r="AN150" s="11">
        <f t="shared" si="63"/>
        <v>229896</v>
      </c>
      <c r="AO150" s="11">
        <f t="shared" si="63"/>
        <v>219804</v>
      </c>
      <c r="AP150" s="11">
        <f t="shared" si="63"/>
        <v>202800</v>
      </c>
      <c r="AQ150" s="11">
        <f t="shared" si="63"/>
        <v>186795</v>
      </c>
      <c r="AR150" s="11">
        <f t="shared" ref="AR150:BL150" si="64">SUM(AR52:AR64)</f>
        <v>191475</v>
      </c>
      <c r="AS150" s="11">
        <f t="shared" si="64"/>
        <v>172986</v>
      </c>
      <c r="AT150" s="11">
        <f t="shared" si="64"/>
        <v>173085</v>
      </c>
      <c r="AU150" s="11">
        <f t="shared" si="64"/>
        <v>183117</v>
      </c>
      <c r="AV150" s="11">
        <f t="shared" si="64"/>
        <v>189891</v>
      </c>
      <c r="AW150" s="11">
        <f t="shared" si="64"/>
        <v>178692</v>
      </c>
      <c r="AX150" s="11">
        <f t="shared" si="64"/>
        <v>193803</v>
      </c>
      <c r="AY150" s="11">
        <f t="shared" si="64"/>
        <v>190044</v>
      </c>
      <c r="AZ150" s="11">
        <f t="shared" si="64"/>
        <v>200832</v>
      </c>
      <c r="BA150" s="11">
        <f t="shared" si="64"/>
        <v>184755</v>
      </c>
      <c r="BB150" s="11">
        <f t="shared" si="64"/>
        <v>178329</v>
      </c>
      <c r="BC150" s="11">
        <f t="shared" si="64"/>
        <v>188898</v>
      </c>
      <c r="BD150" s="11">
        <f t="shared" si="64"/>
        <v>185625</v>
      </c>
      <c r="BE150" s="11">
        <f t="shared" si="64"/>
        <v>177801</v>
      </c>
      <c r="BF150" s="11">
        <f t="shared" si="64"/>
        <v>172800</v>
      </c>
      <c r="BG150" s="11">
        <f t="shared" si="64"/>
        <v>161100</v>
      </c>
      <c r="BH150" s="11">
        <f t="shared" si="64"/>
        <v>150750</v>
      </c>
      <c r="BI150" s="11">
        <f t="shared" si="64"/>
        <v>191679</v>
      </c>
      <c r="BJ150" s="11">
        <f t="shared" si="64"/>
        <v>197562</v>
      </c>
      <c r="BK150" s="11">
        <f t="shared" si="64"/>
        <v>181080</v>
      </c>
      <c r="BL150" s="11">
        <f t="shared" si="64"/>
        <v>147870</v>
      </c>
    </row>
    <row r="151" spans="1:186" x14ac:dyDescent="0.25">
      <c r="C151" s="55" t="s">
        <v>205</v>
      </c>
      <c r="D151" s="59"/>
      <c r="G151" s="60"/>
      <c r="I151" s="55" t="s">
        <v>205</v>
      </c>
      <c r="L151" s="59">
        <f>(L150/$D$174)</f>
        <v>8.9765890557426231E-2</v>
      </c>
      <c r="M151" s="59">
        <f t="shared" ref="M151:BL151" si="65">(M150/$D$174)</f>
        <v>0.26453409508003128</v>
      </c>
      <c r="N151" s="59">
        <f t="shared" si="65"/>
        <v>0.27890142508338256</v>
      </c>
      <c r="O151" s="59">
        <f t="shared" si="65"/>
        <v>0.28294208703700746</v>
      </c>
      <c r="P151" s="59">
        <f t="shared" si="65"/>
        <v>0.28944831878460975</v>
      </c>
      <c r="Q151" s="59">
        <f t="shared" si="65"/>
        <v>0.30110591577166751</v>
      </c>
      <c r="R151" s="59">
        <f t="shared" si="65"/>
        <v>0.26523307214783842</v>
      </c>
      <c r="S151" s="59">
        <f t="shared" si="65"/>
        <v>0.25054019118139892</v>
      </c>
      <c r="T151" s="59">
        <f t="shared" si="65"/>
        <v>0.24937682523977467</v>
      </c>
      <c r="U151" s="59">
        <f t="shared" si="65"/>
        <v>0.25883695322598665</v>
      </c>
      <c r="V151" s="59">
        <f t="shared" si="65"/>
        <v>0.27611987935464311</v>
      </c>
      <c r="W151" s="59">
        <f t="shared" si="65"/>
        <v>0.29772114325838211</v>
      </c>
      <c r="X151" s="59">
        <f t="shared" si="65"/>
        <v>0.29153567495970512</v>
      </c>
      <c r="Y151" s="59">
        <f t="shared" si="65"/>
        <v>0.30163732984376745</v>
      </c>
      <c r="Z151" s="59">
        <f t="shared" si="65"/>
        <v>0.31858034246684647</v>
      </c>
      <c r="AA151" s="59">
        <f t="shared" si="65"/>
        <v>0.3814068908287187</v>
      </c>
      <c r="AB151" s="59">
        <f t="shared" si="65"/>
        <v>0.39780412683720856</v>
      </c>
      <c r="AC151" s="59">
        <f t="shared" si="65"/>
        <v>0.3678007755772944</v>
      </c>
      <c r="AD151" s="59">
        <f t="shared" si="65"/>
        <v>0.38365702248535821</v>
      </c>
      <c r="AE151" s="59">
        <f t="shared" si="65"/>
        <v>0.37852480730255494</v>
      </c>
      <c r="AF151" s="59">
        <f t="shared" si="65"/>
        <v>0.34864114389671735</v>
      </c>
      <c r="AG151" s="59">
        <f t="shared" si="65"/>
        <v>0.32182148955523993</v>
      </c>
      <c r="AH151" s="59">
        <f t="shared" si="65"/>
        <v>0.36128496880136601</v>
      </c>
      <c r="AI151" s="59">
        <f t="shared" si="65"/>
        <v>0.34568724765810765</v>
      </c>
      <c r="AJ151" s="59">
        <f t="shared" si="65"/>
        <v>0.33542760480666423</v>
      </c>
      <c r="AK151" s="59">
        <f t="shared" si="65"/>
        <v>0.33584890605301376</v>
      </c>
      <c r="AL151" s="59">
        <f t="shared" si="65"/>
        <v>0.32233375357068766</v>
      </c>
      <c r="AM151" s="59">
        <f t="shared" si="65"/>
        <v>0.37522142253004165</v>
      </c>
      <c r="AN151" s="59">
        <f t="shared" si="65"/>
        <v>0.36687678534382329</v>
      </c>
      <c r="AO151" s="59">
        <f t="shared" si="65"/>
        <v>0.3507715876992803</v>
      </c>
      <c r="AP151" s="59">
        <f t="shared" si="65"/>
        <v>0.32363595742304069</v>
      </c>
      <c r="AQ151" s="59">
        <f t="shared" si="65"/>
        <v>0.29809456936310103</v>
      </c>
      <c r="AR151" s="59">
        <f t="shared" si="65"/>
        <v>0.3055630914574789</v>
      </c>
      <c r="AS151" s="59">
        <f t="shared" si="65"/>
        <v>0.27605764167052327</v>
      </c>
      <c r="AT151" s="59">
        <f t="shared" si="65"/>
        <v>0.27621562963790436</v>
      </c>
      <c r="AU151" s="59">
        <f t="shared" si="65"/>
        <v>0.2922250769991861</v>
      </c>
      <c r="AV151" s="59">
        <f t="shared" si="65"/>
        <v>0.30303528397938179</v>
      </c>
      <c r="AW151" s="59">
        <f t="shared" si="65"/>
        <v>0.28516349360866861</v>
      </c>
      <c r="AX151" s="59">
        <f t="shared" si="65"/>
        <v>0.30927820244801557</v>
      </c>
      <c r="AY151" s="59">
        <f t="shared" si="65"/>
        <v>0.30327944720169797</v>
      </c>
      <c r="AZ151" s="59">
        <f t="shared" si="65"/>
        <v>0.32049534813207153</v>
      </c>
      <c r="BA151" s="59">
        <f t="shared" si="65"/>
        <v>0.29483905973221836</v>
      </c>
      <c r="BB151" s="59">
        <f t="shared" si="65"/>
        <v>0.28458420439493798</v>
      </c>
      <c r="BC151" s="59">
        <f t="shared" si="65"/>
        <v>0.301450616791408</v>
      </c>
      <c r="BD151" s="59">
        <f t="shared" si="65"/>
        <v>0.29622743883950658</v>
      </c>
      <c r="BE151" s="59">
        <f t="shared" si="65"/>
        <v>0.28374160190223896</v>
      </c>
      <c r="BF151" s="59">
        <f t="shared" si="65"/>
        <v>0.27576081579241341</v>
      </c>
      <c r="BG151" s="59">
        <f t="shared" si="65"/>
        <v>0.25708951055646873</v>
      </c>
      <c r="BH151" s="59">
        <f t="shared" si="65"/>
        <v>0.2405725866939023</v>
      </c>
      <c r="BI151" s="59">
        <f t="shared" si="65"/>
        <v>0.30588864242056718</v>
      </c>
      <c r="BJ151" s="59">
        <f t="shared" si="65"/>
        <v>0.31527695769433317</v>
      </c>
      <c r="BK151" s="59">
        <f t="shared" si="65"/>
        <v>0.28897435488246653</v>
      </c>
      <c r="BL151" s="59">
        <f t="shared" si="65"/>
        <v>0.23597657309736209</v>
      </c>
    </row>
    <row r="152" spans="1:186" x14ac:dyDescent="0.25">
      <c r="C152" s="55" t="s">
        <v>206</v>
      </c>
      <c r="D152" s="11"/>
      <c r="I152" s="55" t="s">
        <v>206</v>
      </c>
      <c r="L152" s="11">
        <f t="shared" ref="L152:AQ152" si="66">SUM(L64:L112)</f>
        <v>235450</v>
      </c>
      <c r="M152" s="11">
        <f t="shared" si="66"/>
        <v>754155</v>
      </c>
      <c r="N152" s="11">
        <f t="shared" si="66"/>
        <v>777375</v>
      </c>
      <c r="O152" s="11">
        <f t="shared" si="66"/>
        <v>738795</v>
      </c>
      <c r="P152" s="11">
        <f t="shared" si="66"/>
        <v>726515</v>
      </c>
      <c r="Q152" s="11">
        <f t="shared" si="66"/>
        <v>766925</v>
      </c>
      <c r="R152" s="11">
        <f t="shared" si="66"/>
        <v>753625</v>
      </c>
      <c r="S152" s="11">
        <f t="shared" si="66"/>
        <v>789285</v>
      </c>
      <c r="T152" s="11">
        <f t="shared" si="66"/>
        <v>735600</v>
      </c>
      <c r="U152" s="11">
        <f t="shared" si="66"/>
        <v>764850</v>
      </c>
      <c r="V152" s="11">
        <f t="shared" si="66"/>
        <v>789200</v>
      </c>
      <c r="W152" s="11">
        <f t="shared" si="66"/>
        <v>742500</v>
      </c>
      <c r="X152" s="11">
        <f t="shared" si="66"/>
        <v>751365</v>
      </c>
      <c r="Y152" s="11">
        <f t="shared" si="66"/>
        <v>718350</v>
      </c>
      <c r="Z152" s="11">
        <f t="shared" si="66"/>
        <v>765315</v>
      </c>
      <c r="AA152" s="11">
        <f t="shared" si="66"/>
        <v>695400</v>
      </c>
      <c r="AB152" s="11">
        <f t="shared" si="66"/>
        <v>653325</v>
      </c>
      <c r="AC152" s="11">
        <f t="shared" si="66"/>
        <v>611145</v>
      </c>
      <c r="AD152" s="11">
        <f t="shared" si="66"/>
        <v>732690</v>
      </c>
      <c r="AE152" s="11">
        <f t="shared" si="66"/>
        <v>778000</v>
      </c>
      <c r="AF152" s="11">
        <f t="shared" si="66"/>
        <v>716560</v>
      </c>
      <c r="AG152" s="11">
        <f t="shared" si="66"/>
        <v>670835</v>
      </c>
      <c r="AH152" s="11">
        <f t="shared" si="66"/>
        <v>736880</v>
      </c>
      <c r="AI152" s="11">
        <f t="shared" si="66"/>
        <v>691985</v>
      </c>
      <c r="AJ152" s="11">
        <f t="shared" si="66"/>
        <v>726690</v>
      </c>
      <c r="AK152" s="11">
        <f t="shared" si="66"/>
        <v>769175</v>
      </c>
      <c r="AL152" s="11">
        <f t="shared" si="66"/>
        <v>848345</v>
      </c>
      <c r="AM152" s="11">
        <f t="shared" si="66"/>
        <v>877360</v>
      </c>
      <c r="AN152" s="11">
        <f t="shared" si="66"/>
        <v>784810</v>
      </c>
      <c r="AO152" s="11">
        <f t="shared" si="66"/>
        <v>780420</v>
      </c>
      <c r="AP152" s="11">
        <f t="shared" si="66"/>
        <v>750905</v>
      </c>
      <c r="AQ152" s="11">
        <f t="shared" si="66"/>
        <v>759370</v>
      </c>
      <c r="AR152" s="11">
        <f t="shared" ref="AR152:BL152" si="67">SUM(AR64:AR112)</f>
        <v>784115</v>
      </c>
      <c r="AS152" s="11">
        <f t="shared" si="67"/>
        <v>780770</v>
      </c>
      <c r="AT152" s="11">
        <f t="shared" si="67"/>
        <v>903055</v>
      </c>
      <c r="AU152" s="11">
        <f t="shared" si="67"/>
        <v>908760</v>
      </c>
      <c r="AV152" s="11">
        <f t="shared" si="67"/>
        <v>920750</v>
      </c>
      <c r="AW152" s="11">
        <f t="shared" si="67"/>
        <v>830555</v>
      </c>
      <c r="AX152" s="11">
        <f t="shared" si="67"/>
        <v>871330</v>
      </c>
      <c r="AY152" s="11">
        <f t="shared" si="67"/>
        <v>844445</v>
      </c>
      <c r="AZ152" s="11">
        <f t="shared" si="67"/>
        <v>854500</v>
      </c>
      <c r="BA152" s="11">
        <f t="shared" si="67"/>
        <v>844455</v>
      </c>
      <c r="BB152" s="11">
        <f t="shared" si="67"/>
        <v>839360</v>
      </c>
      <c r="BC152" s="11">
        <f t="shared" si="67"/>
        <v>798110</v>
      </c>
      <c r="BD152" s="11">
        <f t="shared" si="67"/>
        <v>854545</v>
      </c>
      <c r="BE152" s="11">
        <f t="shared" si="67"/>
        <v>871495</v>
      </c>
      <c r="BF152" s="11">
        <f t="shared" si="67"/>
        <v>869715</v>
      </c>
      <c r="BG152" s="11">
        <f t="shared" si="67"/>
        <v>763255</v>
      </c>
      <c r="BH152" s="11">
        <f t="shared" si="67"/>
        <v>815975</v>
      </c>
      <c r="BI152" s="11">
        <f t="shared" si="67"/>
        <v>852940</v>
      </c>
      <c r="BJ152" s="11">
        <f t="shared" si="67"/>
        <v>822955</v>
      </c>
      <c r="BK152" s="11">
        <f t="shared" si="67"/>
        <v>769380</v>
      </c>
      <c r="BL152" s="11">
        <f t="shared" si="67"/>
        <v>595065</v>
      </c>
    </row>
    <row r="153" spans="1:186" x14ac:dyDescent="0.25">
      <c r="C153" s="55" t="s">
        <v>207</v>
      </c>
      <c r="D153" s="59"/>
      <c r="G153" s="61"/>
      <c r="I153" s="55" t="s">
        <v>207</v>
      </c>
      <c r="L153" s="59">
        <f>(L152/$D$174)</f>
        <v>0.37574006989770681</v>
      </c>
      <c r="M153" s="59">
        <f t="shared" ref="M153:BL153" si="68">(M152/$D$174)</f>
        <v>1.203509247881525</v>
      </c>
      <c r="N153" s="59">
        <f t="shared" si="68"/>
        <v>1.2405646075036305</v>
      </c>
      <c r="O153" s="59">
        <f t="shared" si="68"/>
        <v>1.1789971753666437</v>
      </c>
      <c r="P153" s="59">
        <f t="shared" si="68"/>
        <v>1.1594002840591737</v>
      </c>
      <c r="Q153" s="59">
        <f t="shared" si="68"/>
        <v>1.2238880998356287</v>
      </c>
      <c r="R153" s="59">
        <f t="shared" si="68"/>
        <v>1.2026634537127172</v>
      </c>
      <c r="S153" s="59">
        <f t="shared" si="68"/>
        <v>1.2595710387309895</v>
      </c>
      <c r="T153" s="59">
        <f t="shared" si="68"/>
        <v>1.173898472782982</v>
      </c>
      <c r="U153" s="59">
        <f t="shared" si="68"/>
        <v>1.2205767358728437</v>
      </c>
      <c r="V153" s="59">
        <f t="shared" si="68"/>
        <v>1.2594353924963695</v>
      </c>
      <c r="W153" s="59">
        <f t="shared" si="68"/>
        <v>1.1849097553580263</v>
      </c>
      <c r="X153" s="59">
        <f t="shared" si="68"/>
        <v>1.1990568597098767</v>
      </c>
      <c r="Y153" s="59">
        <f t="shared" si="68"/>
        <v>1.1463702663453712</v>
      </c>
      <c r="Z153" s="59">
        <f t="shared" si="68"/>
        <v>1.2213188005681184</v>
      </c>
      <c r="AA153" s="59">
        <f t="shared" si="68"/>
        <v>1.1097457829979414</v>
      </c>
      <c r="AB153" s="59">
        <f t="shared" si="68"/>
        <v>1.0426008968609866</v>
      </c>
      <c r="AC153" s="59">
        <f t="shared" si="68"/>
        <v>0.97528844772832457</v>
      </c>
      <c r="AD153" s="59">
        <f t="shared" si="68"/>
        <v>1.1692545840448112</v>
      </c>
      <c r="AE153" s="59">
        <f t="shared" si="68"/>
        <v>1.2415620062876018</v>
      </c>
      <c r="AF153" s="59">
        <f t="shared" si="68"/>
        <v>1.1435137162280771</v>
      </c>
      <c r="AG153" s="59">
        <f t="shared" si="68"/>
        <v>1.0705440211927293</v>
      </c>
      <c r="AH153" s="59">
        <f t="shared" si="68"/>
        <v>1.1759411454925555</v>
      </c>
      <c r="AI153" s="59">
        <f t="shared" si="68"/>
        <v>1.1042959960423215</v>
      </c>
      <c r="AJ153" s="59">
        <f t="shared" si="68"/>
        <v>1.1596795557186856</v>
      </c>
      <c r="AK153" s="59">
        <f t="shared" si="68"/>
        <v>1.2274787354579257</v>
      </c>
      <c r="AL153" s="59">
        <f t="shared" si="68"/>
        <v>1.3538212342211513</v>
      </c>
      <c r="AM153" s="59">
        <f t="shared" si="68"/>
        <v>1.4001244753682396</v>
      </c>
      <c r="AN153" s="59">
        <f t="shared" si="68"/>
        <v>1.2524296634377543</v>
      </c>
      <c r="AO153" s="59">
        <f t="shared" si="68"/>
        <v>1.2454239343791391</v>
      </c>
      <c r="AP153" s="59">
        <f t="shared" si="68"/>
        <v>1.1983227742048737</v>
      </c>
      <c r="AQ153" s="59">
        <f t="shared" si="68"/>
        <v>1.2118315433349824</v>
      </c>
      <c r="AR153" s="59">
        <f t="shared" si="68"/>
        <v>1.251320555989978</v>
      </c>
      <c r="AS153" s="59">
        <f t="shared" si="68"/>
        <v>1.2459824776981632</v>
      </c>
      <c r="AT153" s="59">
        <f t="shared" si="68"/>
        <v>1.441129534174872</v>
      </c>
      <c r="AU153" s="59">
        <f t="shared" si="68"/>
        <v>1.4502337902749629</v>
      </c>
      <c r="AV153" s="59">
        <f t="shared" si="68"/>
        <v>1.4693678885466703</v>
      </c>
      <c r="AW153" s="59">
        <f t="shared" si="68"/>
        <v>1.3254312752341892</v>
      </c>
      <c r="AX153" s="59">
        <f t="shared" si="68"/>
        <v>1.3905015719004836</v>
      </c>
      <c r="AY153" s="59">
        <f t="shared" si="68"/>
        <v>1.3475974658091696</v>
      </c>
      <c r="AZ153" s="59">
        <f t="shared" si="68"/>
        <v>1.3636436174457016</v>
      </c>
      <c r="BA153" s="59">
        <f t="shared" si="68"/>
        <v>1.3476134241897133</v>
      </c>
      <c r="BB153" s="59">
        <f t="shared" si="68"/>
        <v>1.3394826293027784</v>
      </c>
      <c r="BC153" s="59">
        <f t="shared" si="68"/>
        <v>1.2736543095606658</v>
      </c>
      <c r="BD153" s="59">
        <f t="shared" si="68"/>
        <v>1.3637154301581476</v>
      </c>
      <c r="BE153" s="59">
        <f t="shared" si="68"/>
        <v>1.3907648851794521</v>
      </c>
      <c r="BF153" s="59">
        <f t="shared" si="68"/>
        <v>1.3879242934427014</v>
      </c>
      <c r="BG153" s="59">
        <f t="shared" si="68"/>
        <v>1.2180313741761486</v>
      </c>
      <c r="BH153" s="59">
        <f t="shared" si="68"/>
        <v>1.3021639564017045</v>
      </c>
      <c r="BI153" s="59">
        <f t="shared" si="68"/>
        <v>1.361154110080909</v>
      </c>
      <c r="BJ153" s="59">
        <f t="shared" si="68"/>
        <v>1.313302906021097</v>
      </c>
      <c r="BK153" s="59">
        <f t="shared" si="68"/>
        <v>1.2278058822590683</v>
      </c>
      <c r="BL153" s="59">
        <f t="shared" si="68"/>
        <v>0.94962737181430823</v>
      </c>
    </row>
    <row r="154" spans="1:186" x14ac:dyDescent="0.25">
      <c r="C154" s="55" t="s">
        <v>208</v>
      </c>
      <c r="D154" s="11"/>
      <c r="I154" s="55" t="s">
        <v>208</v>
      </c>
      <c r="L154" s="11">
        <f t="shared" ref="L154:AQ154" si="69">SUM(L112:L130)</f>
        <v>113610</v>
      </c>
      <c r="M154" s="11">
        <f t="shared" si="69"/>
        <v>342170</v>
      </c>
      <c r="N154" s="11">
        <f t="shared" si="69"/>
        <v>341620</v>
      </c>
      <c r="O154" s="11">
        <f t="shared" si="69"/>
        <v>319500</v>
      </c>
      <c r="P154" s="11">
        <f t="shared" si="69"/>
        <v>310690</v>
      </c>
      <c r="Q154" s="11">
        <f t="shared" si="69"/>
        <v>353780</v>
      </c>
      <c r="R154" s="11">
        <f t="shared" si="69"/>
        <v>356000</v>
      </c>
      <c r="S154" s="11">
        <f t="shared" si="69"/>
        <v>369800</v>
      </c>
      <c r="T154" s="11">
        <f t="shared" si="69"/>
        <v>368570</v>
      </c>
      <c r="U154" s="11">
        <f t="shared" si="69"/>
        <v>375660</v>
      </c>
      <c r="V154" s="11">
        <f t="shared" si="69"/>
        <v>370470</v>
      </c>
      <c r="W154" s="11">
        <f t="shared" si="69"/>
        <v>353500</v>
      </c>
      <c r="X154" s="11">
        <f t="shared" si="69"/>
        <v>352940</v>
      </c>
      <c r="Y154" s="11">
        <f t="shared" si="69"/>
        <v>361470</v>
      </c>
      <c r="Z154" s="11">
        <f t="shared" si="69"/>
        <v>398230</v>
      </c>
      <c r="AA154" s="11">
        <f t="shared" si="69"/>
        <v>354130</v>
      </c>
      <c r="AB154" s="11">
        <f t="shared" si="69"/>
        <v>343330</v>
      </c>
      <c r="AC154" s="11">
        <f t="shared" si="69"/>
        <v>379300</v>
      </c>
      <c r="AD154" s="11">
        <f t="shared" si="69"/>
        <v>428250</v>
      </c>
      <c r="AE154" s="11">
        <f t="shared" si="69"/>
        <v>398140</v>
      </c>
      <c r="AF154" s="11">
        <f t="shared" si="69"/>
        <v>396250</v>
      </c>
      <c r="AG154" s="11">
        <f t="shared" si="69"/>
        <v>368250</v>
      </c>
      <c r="AH154" s="11">
        <f t="shared" si="69"/>
        <v>419350</v>
      </c>
      <c r="AI154" s="11">
        <f t="shared" si="69"/>
        <v>389250</v>
      </c>
      <c r="AJ154" s="11">
        <f t="shared" si="69"/>
        <v>385000</v>
      </c>
      <c r="AK154" s="11">
        <f t="shared" si="69"/>
        <v>409110</v>
      </c>
      <c r="AL154" s="11">
        <f t="shared" si="69"/>
        <v>459110</v>
      </c>
      <c r="AM154" s="11">
        <f t="shared" si="69"/>
        <v>450420</v>
      </c>
      <c r="AN154" s="11">
        <f t="shared" si="69"/>
        <v>372850</v>
      </c>
      <c r="AO154" s="11">
        <f t="shared" si="69"/>
        <v>382450</v>
      </c>
      <c r="AP154" s="11">
        <f t="shared" si="69"/>
        <v>369880</v>
      </c>
      <c r="AQ154" s="11">
        <f t="shared" si="69"/>
        <v>393920</v>
      </c>
      <c r="AR154" s="11">
        <f t="shared" ref="AR154:BL154" si="70">SUM(AR112:AR130)</f>
        <v>426180</v>
      </c>
      <c r="AS154" s="11">
        <f t="shared" si="70"/>
        <v>360960</v>
      </c>
      <c r="AT154" s="11">
        <f t="shared" si="70"/>
        <v>386250</v>
      </c>
      <c r="AU154" s="11">
        <f t="shared" si="70"/>
        <v>418250</v>
      </c>
      <c r="AV154" s="11">
        <f t="shared" si="70"/>
        <v>440260</v>
      </c>
      <c r="AW154" s="11">
        <f t="shared" si="70"/>
        <v>410800</v>
      </c>
      <c r="AX154" s="11">
        <f t="shared" si="70"/>
        <v>451570</v>
      </c>
      <c r="AY154" s="11">
        <f t="shared" si="70"/>
        <v>443360</v>
      </c>
      <c r="AZ154" s="11">
        <f t="shared" si="70"/>
        <v>447250</v>
      </c>
      <c r="BA154" s="11">
        <f t="shared" si="70"/>
        <v>438750</v>
      </c>
      <c r="BB154" s="11">
        <f t="shared" si="70"/>
        <v>474220</v>
      </c>
      <c r="BC154" s="11">
        <f t="shared" si="70"/>
        <v>457120</v>
      </c>
      <c r="BD154" s="11">
        <f t="shared" si="70"/>
        <v>492500</v>
      </c>
      <c r="BE154" s="11">
        <f t="shared" si="70"/>
        <v>421750</v>
      </c>
      <c r="BF154" s="11">
        <f t="shared" si="70"/>
        <v>427500</v>
      </c>
      <c r="BG154" s="11">
        <f t="shared" si="70"/>
        <v>428390</v>
      </c>
      <c r="BH154" s="11">
        <f t="shared" si="70"/>
        <v>440000</v>
      </c>
      <c r="BI154" s="11">
        <f t="shared" si="70"/>
        <v>465750</v>
      </c>
      <c r="BJ154" s="11">
        <f t="shared" si="70"/>
        <v>422960</v>
      </c>
      <c r="BK154" s="11">
        <f t="shared" si="70"/>
        <v>406000</v>
      </c>
      <c r="BL154" s="11">
        <f t="shared" si="70"/>
        <v>336790</v>
      </c>
    </row>
    <row r="155" spans="1:186" x14ac:dyDescent="0.25">
      <c r="C155" s="55" t="s">
        <v>209</v>
      </c>
      <c r="D155" s="59"/>
      <c r="G155" s="61"/>
      <c r="I155" s="55" t="s">
        <v>209</v>
      </c>
      <c r="L155" s="59">
        <f>(L154/$D$174)</f>
        <v>0.18130316135518568</v>
      </c>
      <c r="M155" s="59">
        <f t="shared" ref="M155:BL155" si="71">(M154/$D$174)</f>
        <v>0.54604790705839168</v>
      </c>
      <c r="N155" s="59">
        <f t="shared" si="71"/>
        <v>0.54517019612849693</v>
      </c>
      <c r="O155" s="59">
        <f t="shared" si="71"/>
        <v>0.50987025836618105</v>
      </c>
      <c r="P155" s="59">
        <f t="shared" si="71"/>
        <v>0.49581092510732011</v>
      </c>
      <c r="Q155" s="59">
        <f t="shared" si="71"/>
        <v>0.56457558686944453</v>
      </c>
      <c r="R155" s="59">
        <f t="shared" si="71"/>
        <v>0.56811834735011091</v>
      </c>
      <c r="S155" s="59">
        <f t="shared" si="71"/>
        <v>0.59014091250019951</v>
      </c>
      <c r="T155" s="59">
        <f t="shared" si="71"/>
        <v>0.58817803169334371</v>
      </c>
      <c r="U155" s="59">
        <f t="shared" si="71"/>
        <v>0.5994925234987154</v>
      </c>
      <c r="V155" s="59">
        <f t="shared" si="71"/>
        <v>0.59121012399661688</v>
      </c>
      <c r="W155" s="59">
        <f t="shared" si="71"/>
        <v>0.56412875221422532</v>
      </c>
      <c r="X155" s="59">
        <f t="shared" si="71"/>
        <v>0.56323508290378688</v>
      </c>
      <c r="Y155" s="59">
        <f t="shared" si="71"/>
        <v>0.57684758150742865</v>
      </c>
      <c r="Z155" s="59">
        <f t="shared" si="71"/>
        <v>0.63551058838549068</v>
      </c>
      <c r="AA155" s="59">
        <f t="shared" si="71"/>
        <v>0.56513413018846848</v>
      </c>
      <c r="AB155" s="59">
        <f t="shared" si="71"/>
        <v>0.54789907920144265</v>
      </c>
      <c r="AC155" s="59">
        <f t="shared" si="71"/>
        <v>0.60530137401656481</v>
      </c>
      <c r="AD155" s="59">
        <f t="shared" si="71"/>
        <v>0.68341764677720507</v>
      </c>
      <c r="AE155" s="59">
        <f t="shared" si="71"/>
        <v>0.6353669629605988</v>
      </c>
      <c r="AF155" s="59">
        <f t="shared" si="71"/>
        <v>0.63235082903786921</v>
      </c>
      <c r="AG155" s="59">
        <f t="shared" si="71"/>
        <v>0.58766736351595039</v>
      </c>
      <c r="AH155" s="59">
        <f t="shared" si="71"/>
        <v>0.6692146880934523</v>
      </c>
      <c r="AI155" s="59">
        <f t="shared" si="71"/>
        <v>0.62117996265738951</v>
      </c>
      <c r="AJ155" s="59">
        <f t="shared" si="71"/>
        <v>0.61439765092638399</v>
      </c>
      <c r="AK155" s="59">
        <f t="shared" si="71"/>
        <v>0.65287330641686481</v>
      </c>
      <c r="AL155" s="59">
        <f t="shared" si="71"/>
        <v>0.732665209134577</v>
      </c>
      <c r="AM155" s="59">
        <f t="shared" si="71"/>
        <v>0.71879737644223862</v>
      </c>
      <c r="AN155" s="59">
        <f t="shared" si="71"/>
        <v>0.59500821856597996</v>
      </c>
      <c r="AO155" s="59">
        <f t="shared" si="71"/>
        <v>0.61032826388778072</v>
      </c>
      <c r="AP155" s="59">
        <f t="shared" si="71"/>
        <v>0.59026857954454781</v>
      </c>
      <c r="AQ155" s="59">
        <f t="shared" si="71"/>
        <v>0.6286325263712238</v>
      </c>
      <c r="AR155" s="59">
        <f t="shared" si="71"/>
        <v>0.68011426200469172</v>
      </c>
      <c r="AS155" s="59">
        <f t="shared" si="71"/>
        <v>0.576033704099708</v>
      </c>
      <c r="AT155" s="59">
        <f t="shared" si="71"/>
        <v>0.61639244849432684</v>
      </c>
      <c r="AU155" s="59">
        <f t="shared" si="71"/>
        <v>0.66745926623366258</v>
      </c>
      <c r="AV155" s="59">
        <f t="shared" si="71"/>
        <v>0.70258366180999954</v>
      </c>
      <c r="AW155" s="59">
        <f t="shared" si="71"/>
        <v>0.65557027272872348</v>
      </c>
      <c r="AX155" s="59">
        <f t="shared" si="71"/>
        <v>0.72063259020474602</v>
      </c>
      <c r="AY155" s="59">
        <f t="shared" si="71"/>
        <v>0.70753075977849766</v>
      </c>
      <c r="AZ155" s="59">
        <f t="shared" si="71"/>
        <v>0.71373856980993566</v>
      </c>
      <c r="BA155" s="59">
        <f t="shared" si="71"/>
        <v>0.70017394634792463</v>
      </c>
      <c r="BB155" s="59">
        <f t="shared" si="71"/>
        <v>0.7567783221358696</v>
      </c>
      <c r="BC155" s="59">
        <f t="shared" si="71"/>
        <v>0.72948949140641206</v>
      </c>
      <c r="BD155" s="59">
        <f t="shared" si="71"/>
        <v>0.78595024176946526</v>
      </c>
      <c r="BE155" s="59">
        <f t="shared" si="71"/>
        <v>0.67304469942390244</v>
      </c>
      <c r="BF155" s="59">
        <f t="shared" si="71"/>
        <v>0.6822207682364394</v>
      </c>
      <c r="BG155" s="59">
        <f t="shared" si="71"/>
        <v>0.68364106410481462</v>
      </c>
      <c r="BH155" s="59">
        <f t="shared" si="71"/>
        <v>0.70216874391586737</v>
      </c>
      <c r="BI155" s="59">
        <f t="shared" si="71"/>
        <v>0.74326157381548918</v>
      </c>
      <c r="BJ155" s="59">
        <f t="shared" si="71"/>
        <v>0.67497566346967108</v>
      </c>
      <c r="BK155" s="59">
        <f t="shared" si="71"/>
        <v>0.6479102500678231</v>
      </c>
      <c r="BL155" s="59">
        <f t="shared" si="71"/>
        <v>0.53746229832596593</v>
      </c>
    </row>
    <row r="156" spans="1:186" x14ac:dyDescent="0.25">
      <c r="A156" s="2"/>
      <c r="C156" s="55" t="s">
        <v>210</v>
      </c>
      <c r="D156" s="11"/>
      <c r="I156" s="55" t="s">
        <v>210</v>
      </c>
      <c r="L156" s="11">
        <f t="shared" ref="L156:AQ156" si="72">SUM(L130:L136)</f>
        <v>43860</v>
      </c>
      <c r="M156" s="11">
        <f t="shared" si="72"/>
        <v>152600</v>
      </c>
      <c r="N156" s="11">
        <f t="shared" si="72"/>
        <v>180280</v>
      </c>
      <c r="O156" s="11">
        <f t="shared" si="72"/>
        <v>187980</v>
      </c>
      <c r="P156" s="11">
        <f t="shared" si="72"/>
        <v>208500</v>
      </c>
      <c r="Q156" s="11">
        <f t="shared" si="72"/>
        <v>205980</v>
      </c>
      <c r="R156" s="11">
        <f t="shared" si="72"/>
        <v>193860</v>
      </c>
      <c r="S156" s="11">
        <f t="shared" si="72"/>
        <v>180300</v>
      </c>
      <c r="T156" s="11">
        <f t="shared" si="72"/>
        <v>182080</v>
      </c>
      <c r="U156" s="11">
        <f t="shared" si="72"/>
        <v>191000</v>
      </c>
      <c r="V156" s="11">
        <f t="shared" si="72"/>
        <v>182480</v>
      </c>
      <c r="W156" s="11">
        <f t="shared" si="72"/>
        <v>163760</v>
      </c>
      <c r="X156" s="11">
        <f t="shared" si="72"/>
        <v>175360</v>
      </c>
      <c r="Y156" s="11">
        <f t="shared" si="72"/>
        <v>183960</v>
      </c>
      <c r="Z156" s="11">
        <f t="shared" si="72"/>
        <v>186140</v>
      </c>
      <c r="AA156" s="11">
        <f t="shared" si="72"/>
        <v>175720</v>
      </c>
      <c r="AB156" s="11">
        <f t="shared" si="72"/>
        <v>176620</v>
      </c>
      <c r="AC156" s="11">
        <f t="shared" si="72"/>
        <v>169960</v>
      </c>
      <c r="AD156" s="11">
        <f t="shared" si="72"/>
        <v>141520</v>
      </c>
      <c r="AE156" s="11">
        <f t="shared" si="72"/>
        <v>123500</v>
      </c>
      <c r="AF156" s="11">
        <f t="shared" si="72"/>
        <v>130960</v>
      </c>
      <c r="AG156" s="11">
        <f t="shared" si="72"/>
        <v>115220</v>
      </c>
      <c r="AH156" s="11">
        <f t="shared" si="72"/>
        <v>118120</v>
      </c>
      <c r="AI156" s="11">
        <f t="shared" si="72"/>
        <v>169000</v>
      </c>
      <c r="AJ156" s="11">
        <f t="shared" si="72"/>
        <v>206180</v>
      </c>
      <c r="AK156" s="11">
        <f t="shared" si="72"/>
        <v>215960</v>
      </c>
      <c r="AL156" s="11">
        <f t="shared" si="72"/>
        <v>248340</v>
      </c>
      <c r="AM156" s="11">
        <f t="shared" si="72"/>
        <v>243440</v>
      </c>
      <c r="AN156" s="11">
        <f t="shared" si="72"/>
        <v>210560</v>
      </c>
      <c r="AO156" s="11">
        <f t="shared" si="72"/>
        <v>203700</v>
      </c>
      <c r="AP156" s="11">
        <f t="shared" si="72"/>
        <v>208840</v>
      </c>
      <c r="AQ156" s="11">
        <f t="shared" si="72"/>
        <v>214080</v>
      </c>
      <c r="AR156" s="11">
        <f t="shared" ref="AR156:BL156" si="73">SUM(AR130:AR136)</f>
        <v>205140</v>
      </c>
      <c r="AS156" s="11">
        <f t="shared" si="73"/>
        <v>203720</v>
      </c>
      <c r="AT156" s="11">
        <f t="shared" si="73"/>
        <v>231200</v>
      </c>
      <c r="AU156" s="11">
        <f t="shared" si="73"/>
        <v>234860</v>
      </c>
      <c r="AV156" s="11">
        <f t="shared" si="73"/>
        <v>215100</v>
      </c>
      <c r="AW156" s="11">
        <f t="shared" si="73"/>
        <v>162440</v>
      </c>
      <c r="AX156" s="11">
        <f t="shared" si="73"/>
        <v>163400</v>
      </c>
      <c r="AY156" s="11">
        <f t="shared" si="73"/>
        <v>141820</v>
      </c>
      <c r="AZ156" s="11">
        <f t="shared" si="73"/>
        <v>151500</v>
      </c>
      <c r="BA156" s="11">
        <f t="shared" si="73"/>
        <v>112500</v>
      </c>
      <c r="BB156" s="11">
        <f t="shared" si="73"/>
        <v>124000</v>
      </c>
      <c r="BC156" s="11">
        <f t="shared" si="73"/>
        <v>120020</v>
      </c>
      <c r="BD156" s="11">
        <f t="shared" si="73"/>
        <v>127500</v>
      </c>
      <c r="BE156" s="11">
        <f t="shared" si="73"/>
        <v>117500</v>
      </c>
      <c r="BF156" s="11">
        <f t="shared" si="73"/>
        <v>116500</v>
      </c>
      <c r="BG156" s="11">
        <f t="shared" si="73"/>
        <v>105520</v>
      </c>
      <c r="BH156" s="11">
        <f t="shared" si="73"/>
        <v>121740</v>
      </c>
      <c r="BI156" s="11">
        <f t="shared" si="73"/>
        <v>174540</v>
      </c>
      <c r="BJ156" s="11">
        <f t="shared" si="73"/>
        <v>185260</v>
      </c>
      <c r="BK156" s="11">
        <f t="shared" si="73"/>
        <v>202020</v>
      </c>
      <c r="BL156" s="11">
        <f t="shared" si="73"/>
        <v>187840</v>
      </c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  <c r="EA156" s="2"/>
      <c r="EB156" s="2"/>
      <c r="EC156" s="2"/>
      <c r="ED156" s="2"/>
      <c r="EE156" s="2"/>
      <c r="EF156" s="2"/>
      <c r="EG156" s="2"/>
      <c r="EH156" s="2"/>
      <c r="EI156" s="2"/>
      <c r="EJ156" s="2"/>
      <c r="EK156" s="2"/>
      <c r="EL156" s="2"/>
      <c r="EM156" s="2"/>
      <c r="EN156" s="2"/>
      <c r="EO156" s="2"/>
      <c r="EP156" s="2"/>
      <c r="EQ156" s="2"/>
      <c r="ER156" s="2"/>
      <c r="ES156" s="2"/>
      <c r="ET156" s="2"/>
      <c r="EU156" s="2"/>
      <c r="EV156" s="2"/>
      <c r="EW156" s="2"/>
      <c r="EX156" s="2"/>
      <c r="EY156" s="2"/>
      <c r="EZ156" s="2"/>
      <c r="FA156" s="2"/>
      <c r="FB156" s="2"/>
      <c r="FC156" s="2"/>
      <c r="FD156" s="2"/>
      <c r="FE156" s="2"/>
      <c r="FF156" s="2"/>
      <c r="FG156" s="2"/>
      <c r="FH156" s="2"/>
      <c r="FI156" s="2"/>
      <c r="FJ156" s="2"/>
      <c r="FK156" s="2"/>
      <c r="FL156" s="2"/>
      <c r="FM156" s="2"/>
      <c r="FN156" s="2"/>
      <c r="FO156" s="2"/>
      <c r="FP156" s="2"/>
      <c r="FQ156" s="2"/>
      <c r="FR156" s="2"/>
      <c r="FS156" s="2"/>
      <c r="FT156" s="2"/>
      <c r="FU156" s="2"/>
      <c r="FV156" s="2"/>
      <c r="FW156" s="2"/>
      <c r="FX156" s="2"/>
      <c r="FY156" s="2"/>
      <c r="FZ156" s="2"/>
      <c r="GA156" s="2"/>
      <c r="GB156" s="2"/>
      <c r="GC156" s="2"/>
      <c r="GD156" s="2"/>
    </row>
    <row r="157" spans="1:186" x14ac:dyDescent="0.25">
      <c r="A157" s="2"/>
      <c r="C157" s="55" t="s">
        <v>211</v>
      </c>
      <c r="D157" s="59"/>
      <c r="G157" s="61"/>
      <c r="I157" s="55" t="s">
        <v>211</v>
      </c>
      <c r="L157" s="59">
        <f>(L156/$D$174)</f>
        <v>6.9993457063977152E-2</v>
      </c>
      <c r="M157" s="59">
        <f t="shared" ref="M157:BL157" si="74">(M156/$D$174)</f>
        <v>0.24352488709445766</v>
      </c>
      <c r="N157" s="59">
        <f t="shared" si="74"/>
        <v>0.28769768443898314</v>
      </c>
      <c r="O157" s="59">
        <f t="shared" si="74"/>
        <v>0.29998563745751083</v>
      </c>
      <c r="P157" s="59">
        <f t="shared" si="74"/>
        <v>0.33273223433285992</v>
      </c>
      <c r="Q157" s="59">
        <f t="shared" si="74"/>
        <v>0.32871072243588723</v>
      </c>
      <c r="R157" s="59">
        <f t="shared" si="74"/>
        <v>0.30936916521711377</v>
      </c>
      <c r="S157" s="59">
        <f t="shared" si="74"/>
        <v>0.28772960120007024</v>
      </c>
      <c r="T157" s="59">
        <f t="shared" si="74"/>
        <v>0.29057019293682079</v>
      </c>
      <c r="U157" s="59">
        <f t="shared" si="74"/>
        <v>0.3048050683816606</v>
      </c>
      <c r="V157" s="59">
        <f t="shared" si="74"/>
        <v>0.29120852815856246</v>
      </c>
      <c r="W157" s="59">
        <f t="shared" si="74"/>
        <v>0.26133443978105103</v>
      </c>
      <c r="X157" s="59">
        <f t="shared" si="74"/>
        <v>0.27984616121156025</v>
      </c>
      <c r="Y157" s="59">
        <f t="shared" si="74"/>
        <v>0.29357036847900675</v>
      </c>
      <c r="Z157" s="59">
        <f t="shared" si="74"/>
        <v>0.29704929543749903</v>
      </c>
      <c r="AA157" s="59">
        <f t="shared" si="74"/>
        <v>0.28042066291112777</v>
      </c>
      <c r="AB157" s="59">
        <f t="shared" si="74"/>
        <v>0.28185691716004657</v>
      </c>
      <c r="AC157" s="59">
        <f t="shared" si="74"/>
        <v>0.27122863571804734</v>
      </c>
      <c r="AD157" s="59">
        <f t="shared" si="74"/>
        <v>0.22584300145221262</v>
      </c>
      <c r="AE157" s="59">
        <f t="shared" si="74"/>
        <v>0.19708599971274915</v>
      </c>
      <c r="AF157" s="59">
        <f t="shared" si="74"/>
        <v>0.20899095159823181</v>
      </c>
      <c r="AG157" s="59">
        <f t="shared" si="74"/>
        <v>0.18387246062269602</v>
      </c>
      <c r="AH157" s="59">
        <f t="shared" si="74"/>
        <v>0.18850039098032331</v>
      </c>
      <c r="AI157" s="59">
        <f t="shared" si="74"/>
        <v>0.26969663118586723</v>
      </c>
      <c r="AJ157" s="59">
        <f t="shared" si="74"/>
        <v>0.32902989004675803</v>
      </c>
      <c r="AK157" s="59">
        <f t="shared" si="74"/>
        <v>0.34463718621834255</v>
      </c>
      <c r="AL157" s="59">
        <f t="shared" si="74"/>
        <v>0.39631042241833297</v>
      </c>
      <c r="AM157" s="59">
        <f t="shared" si="74"/>
        <v>0.38849081595199719</v>
      </c>
      <c r="AN157" s="59">
        <f t="shared" si="74"/>
        <v>0.33601966072482964</v>
      </c>
      <c r="AO157" s="59">
        <f t="shared" si="74"/>
        <v>0.32507221167195954</v>
      </c>
      <c r="AP157" s="59">
        <f t="shared" si="74"/>
        <v>0.33327481927134034</v>
      </c>
      <c r="AQ157" s="59">
        <f t="shared" si="74"/>
        <v>0.34163701067615659</v>
      </c>
      <c r="AR157" s="59">
        <f t="shared" si="74"/>
        <v>0.32737021847022962</v>
      </c>
      <c r="AS157" s="59">
        <f t="shared" si="74"/>
        <v>0.32510412843304659</v>
      </c>
      <c r="AT157" s="59">
        <f t="shared" si="74"/>
        <v>0.36895775816670123</v>
      </c>
      <c r="AU157" s="59">
        <f t="shared" si="74"/>
        <v>0.3747985254456378</v>
      </c>
      <c r="AV157" s="59">
        <f t="shared" si="74"/>
        <v>0.3432647654915979</v>
      </c>
      <c r="AW157" s="59">
        <f t="shared" si="74"/>
        <v>0.2592279335493034</v>
      </c>
      <c r="AX157" s="59">
        <f t="shared" si="74"/>
        <v>0.26075993808148351</v>
      </c>
      <c r="AY157" s="59">
        <f t="shared" si="74"/>
        <v>0.22632175286851891</v>
      </c>
      <c r="AZ157" s="59">
        <f t="shared" si="74"/>
        <v>0.241769465234668</v>
      </c>
      <c r="BA157" s="59">
        <f t="shared" si="74"/>
        <v>0.17953178111485246</v>
      </c>
      <c r="BB157" s="59">
        <f t="shared" si="74"/>
        <v>0.19788391873992628</v>
      </c>
      <c r="BC157" s="59">
        <f t="shared" si="74"/>
        <v>0.19153248328359637</v>
      </c>
      <c r="BD157" s="59">
        <f t="shared" si="74"/>
        <v>0.20346935193016613</v>
      </c>
      <c r="BE157" s="59">
        <f t="shared" si="74"/>
        <v>0.18751097138662368</v>
      </c>
      <c r="BF157" s="59">
        <f t="shared" si="74"/>
        <v>0.18591513333226944</v>
      </c>
      <c r="BG157" s="59">
        <f t="shared" si="74"/>
        <v>0.16839283149545983</v>
      </c>
      <c r="BH157" s="59">
        <f t="shared" si="74"/>
        <v>0.19427732473708567</v>
      </c>
      <c r="BI157" s="59">
        <f t="shared" si="74"/>
        <v>0.27853757400698975</v>
      </c>
      <c r="BJ157" s="59">
        <f t="shared" si="74"/>
        <v>0.29564495794966728</v>
      </c>
      <c r="BK157" s="59">
        <f t="shared" si="74"/>
        <v>0.32239120374064439</v>
      </c>
      <c r="BL157" s="59">
        <f t="shared" si="74"/>
        <v>0.29976222012990122</v>
      </c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  <c r="DR157" s="2"/>
      <c r="DS157" s="2"/>
      <c r="DT157" s="2"/>
      <c r="DU157" s="2"/>
      <c r="DV157" s="2"/>
      <c r="DW157" s="2"/>
      <c r="DX157" s="2"/>
      <c r="DY157" s="2"/>
      <c r="DZ157" s="2"/>
      <c r="EA157" s="2"/>
      <c r="EB157" s="2"/>
      <c r="EC157" s="2"/>
      <c r="ED157" s="2"/>
      <c r="EE157" s="2"/>
      <c r="EF157" s="2"/>
      <c r="EG157" s="2"/>
      <c r="EH157" s="2"/>
      <c r="EI157" s="2"/>
      <c r="EJ157" s="2"/>
      <c r="EK157" s="2"/>
      <c r="EL157" s="2"/>
      <c r="EM157" s="2"/>
      <c r="EN157" s="2"/>
      <c r="EO157" s="2"/>
      <c r="EP157" s="2"/>
      <c r="EQ157" s="2"/>
      <c r="ER157" s="2"/>
      <c r="ES157" s="2"/>
      <c r="ET157" s="2"/>
      <c r="EU157" s="2"/>
      <c r="EV157" s="2"/>
      <c r="EW157" s="2"/>
      <c r="EX157" s="2"/>
      <c r="EY157" s="2"/>
      <c r="EZ157" s="2"/>
      <c r="FA157" s="2"/>
      <c r="FB157" s="2"/>
      <c r="FC157" s="2"/>
      <c r="FD157" s="2"/>
      <c r="FE157" s="2"/>
      <c r="FF157" s="2"/>
      <c r="FG157" s="2"/>
      <c r="FH157" s="2"/>
      <c r="FI157" s="2"/>
      <c r="FJ157" s="2"/>
      <c r="FK157" s="2"/>
      <c r="FL157" s="2"/>
      <c r="FM157" s="2"/>
      <c r="FN157" s="2"/>
      <c r="FO157" s="2"/>
      <c r="FP157" s="2"/>
      <c r="FQ157" s="2"/>
      <c r="FR157" s="2"/>
      <c r="FS157" s="2"/>
      <c r="FT157" s="2"/>
      <c r="FU157" s="2"/>
      <c r="FV157" s="2"/>
      <c r="FW157" s="2"/>
      <c r="FX157" s="2"/>
      <c r="FY157" s="2"/>
      <c r="FZ157" s="2"/>
      <c r="GA157" s="2"/>
      <c r="GB157" s="2"/>
      <c r="GC157" s="2"/>
      <c r="GD157" s="2"/>
    </row>
    <row r="158" spans="1:186" x14ac:dyDescent="0.25">
      <c r="A158" s="2"/>
      <c r="D158" s="61"/>
      <c r="I158" s="4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/>
      <c r="DO158" s="2"/>
      <c r="DP158" s="2"/>
      <c r="DQ158" s="2"/>
      <c r="DR158" s="2"/>
      <c r="DS158" s="2"/>
      <c r="DT158" s="2"/>
      <c r="DU158" s="2"/>
      <c r="DV158" s="2"/>
      <c r="DW158" s="2"/>
      <c r="DX158" s="2"/>
      <c r="DY158" s="2"/>
      <c r="DZ158" s="2"/>
      <c r="EA158" s="2"/>
      <c r="EB158" s="2"/>
      <c r="EC158" s="2"/>
      <c r="ED158" s="2"/>
      <c r="EE158" s="2"/>
      <c r="EF158" s="2"/>
      <c r="EG158" s="2"/>
      <c r="EH158" s="2"/>
      <c r="EI158" s="2"/>
      <c r="EJ158" s="2"/>
      <c r="EK158" s="2"/>
      <c r="EL158" s="2"/>
      <c r="EM158" s="2"/>
      <c r="EN158" s="2"/>
      <c r="EO158" s="2"/>
      <c r="EP158" s="2"/>
      <c r="EQ158" s="2"/>
      <c r="ER158" s="2"/>
      <c r="ES158" s="2"/>
      <c r="ET158" s="2"/>
      <c r="EU158" s="2"/>
      <c r="EV158" s="2"/>
      <c r="EW158" s="2"/>
      <c r="EX158" s="2"/>
      <c r="EY158" s="2"/>
      <c r="EZ158" s="2"/>
      <c r="FA158" s="2"/>
      <c r="FB158" s="2"/>
      <c r="FC158" s="2"/>
      <c r="FD158" s="2"/>
      <c r="FE158" s="2"/>
      <c r="FF158" s="2"/>
      <c r="FG158" s="2"/>
      <c r="FH158" s="2"/>
      <c r="FI158" s="2"/>
      <c r="FJ158" s="2"/>
      <c r="FK158" s="2"/>
      <c r="FL158" s="2"/>
      <c r="FM158" s="2"/>
      <c r="FN158" s="2"/>
      <c r="FO158" s="2"/>
      <c r="FP158" s="2"/>
      <c r="FQ158" s="2"/>
      <c r="FR158" s="2"/>
      <c r="FS158" s="2"/>
      <c r="FT158" s="2"/>
      <c r="FU158" s="2"/>
      <c r="FV158" s="2"/>
      <c r="FW158" s="2"/>
      <c r="FX158" s="2"/>
      <c r="FY158" s="2"/>
      <c r="FZ158" s="2"/>
      <c r="GA158" s="2"/>
      <c r="GB158" s="2"/>
      <c r="GC158" s="2"/>
      <c r="GD158" s="2"/>
    </row>
    <row r="159" spans="1:186" x14ac:dyDescent="0.25">
      <c r="A159" s="2"/>
      <c r="C159" s="21" t="s">
        <v>212</v>
      </c>
      <c r="D159" s="11"/>
      <c r="I159" s="21" t="s">
        <v>212</v>
      </c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  <c r="DR159" s="2"/>
      <c r="DS159" s="2"/>
      <c r="DT159" s="2"/>
      <c r="DU159" s="2"/>
      <c r="DV159" s="2"/>
      <c r="DW159" s="2"/>
      <c r="DX159" s="2"/>
      <c r="DY159" s="2"/>
      <c r="DZ159" s="2"/>
      <c r="EA159" s="2"/>
      <c r="EB159" s="2"/>
      <c r="EC159" s="2"/>
      <c r="ED159" s="2"/>
      <c r="EE159" s="2"/>
      <c r="EF159" s="2"/>
      <c r="EG159" s="2"/>
      <c r="EH159" s="2"/>
      <c r="EI159" s="2"/>
      <c r="EJ159" s="2"/>
      <c r="EK159" s="2"/>
      <c r="EL159" s="2"/>
      <c r="EM159" s="2"/>
      <c r="EN159" s="2"/>
      <c r="EO159" s="2"/>
      <c r="EP159" s="2"/>
      <c r="EQ159" s="2"/>
      <c r="ER159" s="2"/>
      <c r="ES159" s="2"/>
      <c r="ET159" s="2"/>
      <c r="EU159" s="2"/>
      <c r="EV159" s="2"/>
      <c r="EW159" s="2"/>
      <c r="EX159" s="2"/>
      <c r="EY159" s="2"/>
      <c r="EZ159" s="2"/>
      <c r="FA159" s="2"/>
      <c r="FB159" s="2"/>
      <c r="FC159" s="2"/>
      <c r="FD159" s="2"/>
      <c r="FE159" s="2"/>
      <c r="FF159" s="2"/>
      <c r="FG159" s="2"/>
      <c r="FH159" s="2"/>
      <c r="FI159" s="2"/>
      <c r="FJ159" s="2"/>
      <c r="FK159" s="2"/>
      <c r="FL159" s="2"/>
      <c r="FM159" s="2"/>
      <c r="FN159" s="2"/>
      <c r="FO159" s="2"/>
      <c r="FP159" s="2"/>
      <c r="FQ159" s="2"/>
      <c r="FR159" s="2"/>
      <c r="FS159" s="2"/>
      <c r="FT159" s="2"/>
      <c r="FU159" s="2"/>
      <c r="FV159" s="2"/>
      <c r="FW159" s="2"/>
      <c r="FX159" s="2"/>
      <c r="FY159" s="2"/>
      <c r="FZ159" s="2"/>
      <c r="GA159" s="2"/>
      <c r="GB159" s="2"/>
      <c r="GC159" s="2"/>
      <c r="GD159" s="2"/>
    </row>
    <row r="160" spans="1:186" x14ac:dyDescent="0.25">
      <c r="A160" s="2"/>
      <c r="C160" s="21">
        <v>1</v>
      </c>
      <c r="D160" s="59"/>
      <c r="I160" s="21">
        <v>1</v>
      </c>
      <c r="L160" s="12">
        <f t="shared" ref="L160:BK160" si="75">(L146/L143)</f>
        <v>4.8090376941153021E-2</v>
      </c>
      <c r="M160" s="12">
        <f t="shared" si="75"/>
        <v>5.656929693734946E-2</v>
      </c>
      <c r="N160" s="12">
        <f t="shared" si="75"/>
        <v>5.9178254726440199E-2</v>
      </c>
      <c r="O160" s="12">
        <f t="shared" si="75"/>
        <v>6.1529503219985064E-2</v>
      </c>
      <c r="P160" s="12">
        <f t="shared" si="75"/>
        <v>5.4909466154150433E-2</v>
      </c>
      <c r="Q160" s="12">
        <f t="shared" si="75"/>
        <v>6.5631169341508255E-2</v>
      </c>
      <c r="R160" s="12">
        <f t="shared" si="75"/>
        <v>5.4811845359052203E-2</v>
      </c>
      <c r="S160" s="12">
        <f t="shared" si="75"/>
        <v>5.7149975739076472E-2</v>
      </c>
      <c r="T160" s="12">
        <f t="shared" si="75"/>
        <v>6.3009499888452475E-2</v>
      </c>
      <c r="U160" s="12">
        <f t="shared" si="75"/>
        <v>5.4098356924778587E-2</v>
      </c>
      <c r="V160" s="12">
        <f t="shared" si="75"/>
        <v>5.516078646380991E-2</v>
      </c>
      <c r="W160" s="12">
        <f t="shared" si="75"/>
        <v>5.6941837615683763E-2</v>
      </c>
      <c r="X160" s="12">
        <f t="shared" si="75"/>
        <v>5.2818771957020415E-2</v>
      </c>
      <c r="Y160" s="12">
        <f t="shared" si="75"/>
        <v>5.5539227212163964E-2</v>
      </c>
      <c r="Z160" s="12">
        <f t="shared" si="75"/>
        <v>5.408749072268576E-2</v>
      </c>
      <c r="AA160" s="12">
        <f t="shared" si="75"/>
        <v>5.4406377018019418E-2</v>
      </c>
      <c r="AB160" s="12">
        <f t="shared" si="75"/>
        <v>5.4435349587225915E-2</v>
      </c>
      <c r="AC160" s="12">
        <f t="shared" si="75"/>
        <v>5.0195305808807662E-2</v>
      </c>
      <c r="AD160" s="12">
        <f t="shared" si="75"/>
        <v>5.3184601489758933E-2</v>
      </c>
      <c r="AE160" s="12">
        <f t="shared" si="75"/>
        <v>5.3807947472439159E-2</v>
      </c>
      <c r="AF160" s="12">
        <f t="shared" si="75"/>
        <v>5.5775430865203431E-2</v>
      </c>
      <c r="AG160" s="12">
        <f t="shared" si="75"/>
        <v>5.7663769214108929E-2</v>
      </c>
      <c r="AH160" s="12">
        <f t="shared" si="75"/>
        <v>6.1516221847956069E-2</v>
      </c>
      <c r="AI160" s="12">
        <f t="shared" si="75"/>
        <v>5.8260179654991591E-2</v>
      </c>
      <c r="AJ160" s="12">
        <f t="shared" si="75"/>
        <v>6.7552257637529325E-2</v>
      </c>
      <c r="AK160" s="12">
        <f t="shared" si="75"/>
        <v>8.7894587145871256E-2</v>
      </c>
      <c r="AL160" s="12">
        <f t="shared" si="75"/>
        <v>8.7070097492535165E-2</v>
      </c>
      <c r="AM160" s="12">
        <f t="shared" si="75"/>
        <v>7.58998379153141E-2</v>
      </c>
      <c r="AN160" s="12">
        <f t="shared" si="75"/>
        <v>7.688716040197302E-2</v>
      </c>
      <c r="AO160" s="12">
        <f t="shared" si="75"/>
        <v>8.01486641550819E-2</v>
      </c>
      <c r="AP160" s="12">
        <f t="shared" si="75"/>
        <v>7.671254409611912E-2</v>
      </c>
      <c r="AQ160" s="12">
        <f t="shared" si="75"/>
        <v>7.7977002421101629E-2</v>
      </c>
      <c r="AR160" s="12">
        <f t="shared" si="75"/>
        <v>7.0426043146880252E-2</v>
      </c>
      <c r="AS160" s="12">
        <f t="shared" si="75"/>
        <v>6.8608170388815073E-2</v>
      </c>
      <c r="AT160" s="12">
        <f t="shared" si="75"/>
        <v>6.4429258848822987E-2</v>
      </c>
      <c r="AU160" s="12">
        <f t="shared" si="75"/>
        <v>6.17664708262975E-2</v>
      </c>
      <c r="AV160" s="12">
        <f t="shared" si="75"/>
        <v>6.3582008836178983E-2</v>
      </c>
      <c r="AW160" s="12">
        <f t="shared" si="75"/>
        <v>5.0748854266531182E-2</v>
      </c>
      <c r="AX160" s="12">
        <f t="shared" si="75"/>
        <v>5.3386906164046212E-2</v>
      </c>
      <c r="AY160" s="12">
        <f t="shared" si="75"/>
        <v>5.2768798878119971E-2</v>
      </c>
      <c r="AZ160" s="12">
        <f t="shared" si="75"/>
        <v>5.0996526947563799E-2</v>
      </c>
      <c r="BA160" s="12">
        <f t="shared" si="75"/>
        <v>4.4091640455950647E-2</v>
      </c>
      <c r="BB160" s="12">
        <f t="shared" si="75"/>
        <v>4.8532531313134501E-2</v>
      </c>
      <c r="BC160" s="12">
        <f t="shared" si="75"/>
        <v>4.5208035291749847E-2</v>
      </c>
      <c r="BD160" s="12">
        <f t="shared" si="75"/>
        <v>4.861945884179119E-2</v>
      </c>
      <c r="BE160" s="12">
        <f t="shared" si="75"/>
        <v>4.5217919914572115E-2</v>
      </c>
      <c r="BF160" s="12">
        <f t="shared" si="75"/>
        <v>5.2774458204829434E-2</v>
      </c>
      <c r="BG160" s="12">
        <f t="shared" si="75"/>
        <v>4.7669487803764093E-2</v>
      </c>
      <c r="BH160" s="12">
        <f t="shared" si="75"/>
        <v>5.125423402595862E-2</v>
      </c>
      <c r="BI160" s="12">
        <f t="shared" si="75"/>
        <v>4.2712605649004531E-2</v>
      </c>
      <c r="BJ160" s="12">
        <f t="shared" si="75"/>
        <v>4.8430449557127733E-2</v>
      </c>
      <c r="BK160" s="12">
        <f t="shared" si="75"/>
        <v>4.8807310812656247E-2</v>
      </c>
      <c r="BL160" s="12">
        <f>(BL146/BL143)</f>
        <v>5.4532040472175379E-2</v>
      </c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  <c r="DR160" s="2"/>
      <c r="DS160" s="2"/>
      <c r="DT160" s="2"/>
      <c r="DU160" s="2"/>
      <c r="DV160" s="2"/>
      <c r="DW160" s="2"/>
      <c r="DX160" s="2"/>
      <c r="DY160" s="2"/>
      <c r="DZ160" s="2"/>
      <c r="EA160" s="2"/>
      <c r="EB160" s="2"/>
      <c r="EC160" s="2"/>
      <c r="ED160" s="2"/>
      <c r="EE160" s="2"/>
      <c r="EF160" s="2"/>
      <c r="EG160" s="2"/>
      <c r="EH160" s="2"/>
      <c r="EI160" s="2"/>
      <c r="EJ160" s="2"/>
      <c r="EK160" s="2"/>
      <c r="EL160" s="2"/>
      <c r="EM160" s="2"/>
      <c r="EN160" s="2"/>
      <c r="EO160" s="2"/>
      <c r="EP160" s="2"/>
      <c r="EQ160" s="2"/>
      <c r="ER160" s="2"/>
      <c r="ES160" s="2"/>
      <c r="ET160" s="2"/>
      <c r="EU160" s="2"/>
      <c r="EV160" s="2"/>
      <c r="EW160" s="2"/>
      <c r="EX160" s="2"/>
      <c r="EY160" s="2"/>
      <c r="EZ160" s="2"/>
      <c r="FA160" s="2"/>
      <c r="FB160" s="2"/>
      <c r="FC160" s="2"/>
      <c r="FD160" s="2"/>
      <c r="FE160" s="2"/>
      <c r="FF160" s="2"/>
      <c r="FG160" s="2"/>
      <c r="FH160" s="2"/>
      <c r="FI160" s="2"/>
      <c r="FJ160" s="2"/>
      <c r="FK160" s="2"/>
      <c r="FL160" s="2"/>
      <c r="FM160" s="2"/>
      <c r="FN160" s="2"/>
      <c r="FO160" s="2"/>
      <c r="FP160" s="2"/>
      <c r="FQ160" s="2"/>
      <c r="FR160" s="2"/>
      <c r="FS160" s="2"/>
      <c r="FT160" s="2"/>
      <c r="FU160" s="2"/>
      <c r="FV160" s="2"/>
      <c r="FW160" s="2"/>
      <c r="FX160" s="2"/>
      <c r="FY160" s="2"/>
      <c r="FZ160" s="2"/>
      <c r="GA160" s="2"/>
      <c r="GB160" s="2"/>
      <c r="GC160" s="2"/>
      <c r="GD160" s="2"/>
    </row>
    <row r="161" spans="1:186" x14ac:dyDescent="0.25">
      <c r="A161" s="2"/>
      <c r="C161" s="21">
        <v>2</v>
      </c>
      <c r="D161" s="11"/>
      <c r="I161" s="21">
        <v>2</v>
      </c>
      <c r="L161" s="12">
        <f t="shared" ref="L161:BK161" si="76">(L148/L143)</f>
        <v>9.0978789632872425E-2</v>
      </c>
      <c r="M161" s="12">
        <f t="shared" si="76"/>
        <v>9.1978222114688993E-2</v>
      </c>
      <c r="N161" s="12">
        <f t="shared" si="76"/>
        <v>9.3850212225108587E-2</v>
      </c>
      <c r="O161" s="12">
        <f t="shared" si="76"/>
        <v>9.9467981967847882E-2</v>
      </c>
      <c r="P161" s="12">
        <f t="shared" si="76"/>
        <v>9.237481723235258E-2</v>
      </c>
      <c r="Q161" s="12">
        <f t="shared" si="76"/>
        <v>9.8019574111573429E-2</v>
      </c>
      <c r="R161" s="12">
        <f t="shared" si="76"/>
        <v>9.7226982198266559E-2</v>
      </c>
      <c r="S161" s="12">
        <f t="shared" si="76"/>
        <v>9.165225137388501E-2</v>
      </c>
      <c r="T161" s="12">
        <f t="shared" si="76"/>
        <v>9.6733550525787873E-2</v>
      </c>
      <c r="U161" s="12">
        <f t="shared" si="76"/>
        <v>9.602641847381424E-2</v>
      </c>
      <c r="V161" s="12">
        <f t="shared" si="76"/>
        <v>0.10231658621458546</v>
      </c>
      <c r="W161" s="12">
        <f t="shared" si="76"/>
        <v>0.10443473032296072</v>
      </c>
      <c r="X161" s="12">
        <f t="shared" si="76"/>
        <v>9.8161924153462699E-2</v>
      </c>
      <c r="Y161" s="12">
        <f t="shared" si="76"/>
        <v>0.10722304440233653</v>
      </c>
      <c r="Z161" s="12">
        <f t="shared" si="76"/>
        <v>0.10227343886556212</v>
      </c>
      <c r="AA161" s="12">
        <f t="shared" si="76"/>
        <v>0.11402168190669931</v>
      </c>
      <c r="AB161" s="12">
        <f t="shared" si="76"/>
        <v>0.11443628439053745</v>
      </c>
      <c r="AC161" s="12">
        <f t="shared" si="76"/>
        <v>0.1138393353532063</v>
      </c>
      <c r="AD161" s="12">
        <f t="shared" si="76"/>
        <v>0.10382198074667159</v>
      </c>
      <c r="AE161" s="12">
        <f t="shared" si="76"/>
        <v>0.10599436345595049</v>
      </c>
      <c r="AF161" s="12">
        <f t="shared" si="76"/>
        <v>0.10343064900176353</v>
      </c>
      <c r="AG161" s="12">
        <f t="shared" si="76"/>
        <v>0.10563864794871589</v>
      </c>
      <c r="AH161" s="12">
        <f t="shared" si="76"/>
        <v>0.10568437525145044</v>
      </c>
      <c r="AI161" s="12">
        <f t="shared" si="76"/>
        <v>0.10926741897478157</v>
      </c>
      <c r="AJ161" s="12">
        <f t="shared" si="76"/>
        <v>0.10214018723581834</v>
      </c>
      <c r="AK161" s="12">
        <f t="shared" si="76"/>
        <v>0.11696121443599544</v>
      </c>
      <c r="AL161" s="12">
        <f t="shared" si="76"/>
        <v>0.12247634636831313</v>
      </c>
      <c r="AM161" s="12">
        <f t="shared" si="76"/>
        <v>0.11754131373433294</v>
      </c>
      <c r="AN161" s="12">
        <f t="shared" si="76"/>
        <v>0.11204330533028892</v>
      </c>
      <c r="AO161" s="12">
        <f t="shared" si="76"/>
        <v>0.114397270428628</v>
      </c>
      <c r="AP161" s="12">
        <f t="shared" si="76"/>
        <v>0.10396044368261273</v>
      </c>
      <c r="AQ161" s="12">
        <f t="shared" si="76"/>
        <v>0.10633008122998051</v>
      </c>
      <c r="AR161" s="12">
        <f t="shared" si="76"/>
        <v>9.9236791112259401E-2</v>
      </c>
      <c r="AS161" s="12">
        <f t="shared" si="76"/>
        <v>0.10350518589114835</v>
      </c>
      <c r="AT161" s="12">
        <f t="shared" si="76"/>
        <v>0.10254851414144246</v>
      </c>
      <c r="AU161" s="12">
        <f t="shared" si="76"/>
        <v>9.8511443163384185E-2</v>
      </c>
      <c r="AV161" s="12">
        <f t="shared" si="76"/>
        <v>0.10158485842353718</v>
      </c>
      <c r="AW161" s="12">
        <f t="shared" si="76"/>
        <v>0.10780396166691392</v>
      </c>
      <c r="AX161" s="12">
        <f t="shared" si="76"/>
        <v>0.10990132884591154</v>
      </c>
      <c r="AY161" s="12">
        <f t="shared" si="76"/>
        <v>0.10754806483471192</v>
      </c>
      <c r="AZ161" s="12">
        <f t="shared" si="76"/>
        <v>0.11109309968916789</v>
      </c>
      <c r="BA161" s="12">
        <f t="shared" si="76"/>
        <v>0.1045641928670582</v>
      </c>
      <c r="BB161" s="12">
        <f t="shared" si="76"/>
        <v>0.10152540580970219</v>
      </c>
      <c r="BC161" s="12">
        <f t="shared" si="76"/>
        <v>0.10396705813238757</v>
      </c>
      <c r="BD161" s="12">
        <f t="shared" si="76"/>
        <v>0.10144617394634289</v>
      </c>
      <c r="BE161" s="12">
        <f t="shared" si="76"/>
        <v>0.10321249811705915</v>
      </c>
      <c r="BF161" s="12">
        <f t="shared" si="76"/>
        <v>0.10157040378918147</v>
      </c>
      <c r="BG161" s="12">
        <f t="shared" si="76"/>
        <v>9.8456396509706515E-2</v>
      </c>
      <c r="BH161" s="12">
        <f t="shared" si="76"/>
        <v>9.35676375505929E-2</v>
      </c>
      <c r="BI161" s="12">
        <f t="shared" si="76"/>
        <v>8.2980132175414709E-2</v>
      </c>
      <c r="BJ161" s="12">
        <f t="shared" si="76"/>
        <v>7.9142794701816482E-2</v>
      </c>
      <c r="BK161" s="12">
        <f t="shared" si="76"/>
        <v>8.2501372588911714E-2</v>
      </c>
      <c r="BL161" s="12">
        <f>(BL148/BL143)</f>
        <v>8.3554098895718867E-2</v>
      </c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/>
      <c r="DO161" s="2"/>
      <c r="DP161" s="2"/>
      <c r="DQ161" s="2"/>
      <c r="DR161" s="2"/>
      <c r="DS161" s="2"/>
      <c r="DT161" s="2"/>
      <c r="DU161" s="2"/>
      <c r="DV161" s="2"/>
      <c r="DW161" s="2"/>
      <c r="DX161" s="2"/>
      <c r="DY161" s="2"/>
      <c r="DZ161" s="2"/>
      <c r="EA161" s="2"/>
      <c r="EB161" s="2"/>
      <c r="EC161" s="2"/>
      <c r="ED161" s="2"/>
      <c r="EE161" s="2"/>
      <c r="EF161" s="2"/>
      <c r="EG161" s="2"/>
      <c r="EH161" s="2"/>
      <c r="EI161" s="2"/>
      <c r="EJ161" s="2"/>
      <c r="EK161" s="2"/>
      <c r="EL161" s="2"/>
      <c r="EM161" s="2"/>
      <c r="EN161" s="2"/>
      <c r="EO161" s="2"/>
      <c r="EP161" s="2"/>
      <c r="EQ161" s="2"/>
      <c r="ER161" s="2"/>
      <c r="ES161" s="2"/>
      <c r="ET161" s="2"/>
      <c r="EU161" s="2"/>
      <c r="EV161" s="2"/>
      <c r="EW161" s="2"/>
      <c r="EX161" s="2"/>
      <c r="EY161" s="2"/>
      <c r="EZ161" s="2"/>
      <c r="FA161" s="2"/>
      <c r="FB161" s="2"/>
      <c r="FC161" s="2"/>
      <c r="FD161" s="2"/>
      <c r="FE161" s="2"/>
      <c r="FF161" s="2"/>
      <c r="FG161" s="2"/>
      <c r="FH161" s="2"/>
      <c r="FI161" s="2"/>
      <c r="FJ161" s="2"/>
      <c r="FK161" s="2"/>
      <c r="FL161" s="2"/>
      <c r="FM161" s="2"/>
      <c r="FN161" s="2"/>
      <c r="FO161" s="2"/>
      <c r="FP161" s="2"/>
      <c r="FQ161" s="2"/>
      <c r="FR161" s="2"/>
      <c r="FS161" s="2"/>
      <c r="FT161" s="2"/>
      <c r="FU161" s="2"/>
      <c r="FV161" s="2"/>
      <c r="FW161" s="2"/>
      <c r="FX161" s="2"/>
      <c r="FY161" s="2"/>
      <c r="FZ161" s="2"/>
      <c r="GA161" s="2"/>
      <c r="GB161" s="2"/>
      <c r="GC161" s="2"/>
      <c r="GD161" s="2"/>
    </row>
    <row r="162" spans="1:186" x14ac:dyDescent="0.25">
      <c r="A162" s="2"/>
      <c r="C162" s="21">
        <v>3</v>
      </c>
      <c r="D162" s="59"/>
      <c r="I162" s="21">
        <v>3</v>
      </c>
      <c r="L162" s="12">
        <f t="shared" ref="L162:BK162" si="77">(L150/L143)</f>
        <v>0.10781521334953596</v>
      </c>
      <c r="M162" s="12">
        <f t="shared" si="77"/>
        <v>9.9768161579101317E-2</v>
      </c>
      <c r="N162" s="12">
        <f t="shared" si="77"/>
        <v>0.10042008332715648</v>
      </c>
      <c r="O162" s="12">
        <f t="shared" si="77"/>
        <v>0.10449407012359532</v>
      </c>
      <c r="P162" s="12">
        <f t="shared" si="77"/>
        <v>0.10837710694424443</v>
      </c>
      <c r="Q162" s="12">
        <f t="shared" si="77"/>
        <v>0.10413586307725167</v>
      </c>
      <c r="R162" s="12">
        <f t="shared" si="77"/>
        <v>9.589361193905846E-2</v>
      </c>
      <c r="S162" s="12">
        <f t="shared" si="77"/>
        <v>8.930522744686914E-2</v>
      </c>
      <c r="T162" s="12">
        <f t="shared" si="77"/>
        <v>9.1024530553829114E-2</v>
      </c>
      <c r="U162" s="12">
        <f t="shared" si="77"/>
        <v>9.2284294458561247E-2</v>
      </c>
      <c r="V162" s="12">
        <f t="shared" si="77"/>
        <v>9.6211643930450702E-2</v>
      </c>
      <c r="W162" s="12">
        <f t="shared" si="77"/>
        <v>0.10817406793429574</v>
      </c>
      <c r="X162" s="12">
        <f t="shared" si="77"/>
        <v>0.10606427430577932</v>
      </c>
      <c r="Y162" s="12">
        <f t="shared" si="77"/>
        <v>0.10892829974689147</v>
      </c>
      <c r="Z162" s="12">
        <f t="shared" si="77"/>
        <v>0.10870425800816676</v>
      </c>
      <c r="AA162" s="12">
        <f t="shared" si="77"/>
        <v>0.13573255233490247</v>
      </c>
      <c r="AB162" s="12">
        <f t="shared" si="77"/>
        <v>0.14564001892976705</v>
      </c>
      <c r="AC162" s="12">
        <f t="shared" si="77"/>
        <v>0.13852317675010412</v>
      </c>
      <c r="AD162" s="12">
        <f t="shared" si="77"/>
        <v>0.13135569374105643</v>
      </c>
      <c r="AE162" s="12">
        <f t="shared" si="77"/>
        <v>0.12967604906144162</v>
      </c>
      <c r="AF162" s="12">
        <f t="shared" si="77"/>
        <v>0.12562064541948587</v>
      </c>
      <c r="AG162" s="12">
        <f t="shared" si="77"/>
        <v>0.12443578657290826</v>
      </c>
      <c r="AH162" s="12">
        <f t="shared" si="77"/>
        <v>0.1256306030093588</v>
      </c>
      <c r="AI162" s="12">
        <f t="shared" si="77"/>
        <v>0.12293563611351363</v>
      </c>
      <c r="AJ162" s="12">
        <f t="shared" si="77"/>
        <v>0.11421124099561335</v>
      </c>
      <c r="AK162" s="12">
        <f t="shared" si="77"/>
        <v>0.10428160438268846</v>
      </c>
      <c r="AL162" s="12">
        <f t="shared" si="77"/>
        <v>9.0829945677591103E-2</v>
      </c>
      <c r="AM162" s="12">
        <f t="shared" si="77"/>
        <v>0.10498667154855619</v>
      </c>
      <c r="AN162" s="12">
        <f t="shared" si="77"/>
        <v>0.11667591191754285</v>
      </c>
      <c r="AO162" s="12">
        <f t="shared" si="77"/>
        <v>0.11160169379652102</v>
      </c>
      <c r="AP162" s="12">
        <f t="shared" si="77"/>
        <v>0.10842913557170705</v>
      </c>
      <c r="AQ162" s="12">
        <f t="shared" si="77"/>
        <v>9.8038083671551035E-2</v>
      </c>
      <c r="AR162" s="12">
        <f t="shared" si="77"/>
        <v>9.8940705335228002E-2</v>
      </c>
      <c r="AS162" s="12">
        <f t="shared" si="77"/>
        <v>9.4315992870660503E-2</v>
      </c>
      <c r="AT162" s="12">
        <f t="shared" si="77"/>
        <v>8.5134921770900818E-2</v>
      </c>
      <c r="AU162" s="12">
        <f t="shared" si="77"/>
        <v>8.8119504170490359E-2</v>
      </c>
      <c r="AV162" s="12">
        <f t="shared" si="77"/>
        <v>8.9766256309699283E-2</v>
      </c>
      <c r="AW162" s="12">
        <f t="shared" si="77"/>
        <v>9.5014922849426781E-2</v>
      </c>
      <c r="AX162" s="12">
        <f t="shared" si="77"/>
        <v>9.6516255366703801E-2</v>
      </c>
      <c r="AY162" s="12">
        <f t="shared" si="77"/>
        <v>9.8524292279816794E-2</v>
      </c>
      <c r="AZ162" s="12">
        <f t="shared" si="77"/>
        <v>0.10173571570411376</v>
      </c>
      <c r="BA162" s="12">
        <f t="shared" si="77"/>
        <v>9.952171615504822E-2</v>
      </c>
      <c r="BB162" s="12">
        <f t="shared" si="77"/>
        <v>9.3798176834723773E-2</v>
      </c>
      <c r="BC162" s="12">
        <f t="shared" si="77"/>
        <v>0.10275186440309184</v>
      </c>
      <c r="BD162" s="12">
        <f t="shared" si="77"/>
        <v>9.5031874394611762E-2</v>
      </c>
      <c r="BE162" s="12">
        <f t="shared" si="77"/>
        <v>9.5313527743960791E-2</v>
      </c>
      <c r="BF162" s="12">
        <f t="shared" si="77"/>
        <v>9.2107044589830489E-2</v>
      </c>
      <c r="BG162" s="12">
        <f t="shared" si="77"/>
        <v>9.4330673805583951E-2</v>
      </c>
      <c r="BH162" s="12">
        <f t="shared" si="77"/>
        <v>8.4344818402668595E-2</v>
      </c>
      <c r="BI162" s="12">
        <f t="shared" si="77"/>
        <v>9.9463141158693522E-2</v>
      </c>
      <c r="BJ162" s="12">
        <f t="shared" si="77"/>
        <v>0.10582333103362572</v>
      </c>
      <c r="BK162" s="12">
        <f t="shared" si="77"/>
        <v>0.10093336045996361</v>
      </c>
      <c r="BL162" s="12">
        <f>(BL150/BL143)</f>
        <v>0.10054806070826307</v>
      </c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  <c r="DR162" s="2"/>
      <c r="DS162" s="2"/>
      <c r="DT162" s="2"/>
      <c r="DU162" s="2"/>
      <c r="DV162" s="2"/>
      <c r="DW162" s="2"/>
      <c r="DX162" s="2"/>
      <c r="DY162" s="2"/>
      <c r="DZ162" s="2"/>
      <c r="EA162" s="2"/>
      <c r="EB162" s="2"/>
      <c r="EC162" s="2"/>
      <c r="ED162" s="2"/>
      <c r="EE162" s="2"/>
      <c r="EF162" s="2"/>
      <c r="EG162" s="2"/>
      <c r="EH162" s="2"/>
      <c r="EI162" s="2"/>
      <c r="EJ162" s="2"/>
      <c r="EK162" s="2"/>
      <c r="EL162" s="2"/>
      <c r="EM162" s="2"/>
      <c r="EN162" s="2"/>
      <c r="EO162" s="2"/>
      <c r="EP162" s="2"/>
      <c r="EQ162" s="2"/>
      <c r="ER162" s="2"/>
      <c r="ES162" s="2"/>
      <c r="ET162" s="2"/>
      <c r="EU162" s="2"/>
      <c r="EV162" s="2"/>
      <c r="EW162" s="2"/>
      <c r="EX162" s="2"/>
      <c r="EY162" s="2"/>
      <c r="EZ162" s="2"/>
      <c r="FA162" s="2"/>
      <c r="FB162" s="2"/>
      <c r="FC162" s="2"/>
      <c r="FD162" s="2"/>
      <c r="FE162" s="2"/>
      <c r="FF162" s="2"/>
      <c r="FG162" s="2"/>
      <c r="FH162" s="2"/>
      <c r="FI162" s="2"/>
      <c r="FJ162" s="2"/>
      <c r="FK162" s="2"/>
      <c r="FL162" s="2"/>
      <c r="FM162" s="2"/>
      <c r="FN162" s="2"/>
      <c r="FO162" s="2"/>
      <c r="FP162" s="2"/>
      <c r="FQ162" s="2"/>
      <c r="FR162" s="2"/>
      <c r="FS162" s="2"/>
      <c r="FT162" s="2"/>
      <c r="FU162" s="2"/>
      <c r="FV162" s="2"/>
      <c r="FW162" s="2"/>
      <c r="FX162" s="2"/>
      <c r="FY162" s="2"/>
      <c r="FZ162" s="2"/>
      <c r="GA162" s="2"/>
      <c r="GB162" s="2"/>
      <c r="GC162" s="2"/>
      <c r="GD162" s="2"/>
    </row>
    <row r="163" spans="1:186" x14ac:dyDescent="0.25">
      <c r="A163" s="2"/>
      <c r="C163" s="21">
        <v>5</v>
      </c>
      <c r="D163" s="59"/>
      <c r="I163" s="21">
        <v>5</v>
      </c>
      <c r="L163" s="12">
        <f t="shared" ref="L163:BK163" si="78">(L152/L143)</f>
        <v>0.45129052414485765</v>
      </c>
      <c r="M163" s="12">
        <f t="shared" si="78"/>
        <v>0.45389954390665793</v>
      </c>
      <c r="N163" s="12">
        <f t="shared" si="78"/>
        <v>0.44667251600091706</v>
      </c>
      <c r="O163" s="12">
        <f t="shared" si="78"/>
        <v>0.43541848018590867</v>
      </c>
      <c r="P163" s="12">
        <f t="shared" si="78"/>
        <v>0.43411013442496982</v>
      </c>
      <c r="Q163" s="12">
        <f t="shared" si="78"/>
        <v>0.42327512317296428</v>
      </c>
      <c r="R163" s="12">
        <f t="shared" si="78"/>
        <v>0.43481659956542862</v>
      </c>
      <c r="S163" s="12">
        <f t="shared" si="78"/>
        <v>0.4489749830913024</v>
      </c>
      <c r="T163" s="12">
        <f t="shared" si="78"/>
        <v>0.42848230704753204</v>
      </c>
      <c r="U163" s="12">
        <f t="shared" si="78"/>
        <v>0.43517767265717544</v>
      </c>
      <c r="V163" s="12">
        <f t="shared" si="78"/>
        <v>0.438839643923778</v>
      </c>
      <c r="W163" s="12">
        <f t="shared" si="78"/>
        <v>0.43052538012346947</v>
      </c>
      <c r="X163" s="12">
        <f t="shared" si="78"/>
        <v>0.43623167454230988</v>
      </c>
      <c r="Y163" s="12">
        <f t="shared" si="78"/>
        <v>0.41398113442414353</v>
      </c>
      <c r="Z163" s="12">
        <f t="shared" si="78"/>
        <v>0.41673178256752497</v>
      </c>
      <c r="AA163" s="12">
        <f t="shared" si="78"/>
        <v>0.39492896219551882</v>
      </c>
      <c r="AB163" s="12">
        <f t="shared" si="78"/>
        <v>0.38170648344521763</v>
      </c>
      <c r="AC163" s="12">
        <f t="shared" si="78"/>
        <v>0.36731856754503694</v>
      </c>
      <c r="AD163" s="12">
        <f t="shared" si="78"/>
        <v>0.40032695362165061</v>
      </c>
      <c r="AE163" s="12">
        <f t="shared" si="78"/>
        <v>0.42533765960412984</v>
      </c>
      <c r="AF163" s="12">
        <f t="shared" si="78"/>
        <v>0.41202518289453788</v>
      </c>
      <c r="AG163" s="12">
        <f t="shared" si="78"/>
        <v>0.41393751399928053</v>
      </c>
      <c r="AH163" s="12">
        <f t="shared" si="78"/>
        <v>0.4089132069398933</v>
      </c>
      <c r="AI163" s="12">
        <f t="shared" si="78"/>
        <v>0.39271720796983506</v>
      </c>
      <c r="AJ163" s="12">
        <f t="shared" si="78"/>
        <v>0.39486446350238241</v>
      </c>
      <c r="AK163" s="12">
        <f t="shared" si="78"/>
        <v>0.38113404442347887</v>
      </c>
      <c r="AL163" s="12">
        <f t="shared" si="78"/>
        <v>0.38149125804942979</v>
      </c>
      <c r="AM163" s="12">
        <f t="shared" si="78"/>
        <v>0.3917537741620043</v>
      </c>
      <c r="AN163" s="12">
        <f t="shared" si="78"/>
        <v>0.39830367832414137</v>
      </c>
      <c r="AO163" s="12">
        <f t="shared" si="78"/>
        <v>0.39624480843242582</v>
      </c>
      <c r="AP163" s="12">
        <f t="shared" si="78"/>
        <v>0.40147919155065426</v>
      </c>
      <c r="AQ163" s="12">
        <f t="shared" si="78"/>
        <v>0.39855017317201052</v>
      </c>
      <c r="AR163" s="12">
        <f t="shared" si="78"/>
        <v>0.40517504198423976</v>
      </c>
      <c r="AS163" s="12">
        <f t="shared" si="78"/>
        <v>0.42569397381074536</v>
      </c>
      <c r="AT163" s="12">
        <f t="shared" si="78"/>
        <v>0.44418359060473661</v>
      </c>
      <c r="AU163" s="12">
        <f t="shared" si="78"/>
        <v>0.43731319653541079</v>
      </c>
      <c r="AV163" s="12">
        <f t="shared" si="78"/>
        <v>0.43526170538443432</v>
      </c>
      <c r="AW163" s="12">
        <f t="shared" si="78"/>
        <v>0.44162648158398615</v>
      </c>
      <c r="AX163" s="12">
        <f t="shared" si="78"/>
        <v>0.43393295660371628</v>
      </c>
      <c r="AY163" s="12">
        <f t="shared" si="78"/>
        <v>0.43778464984019433</v>
      </c>
      <c r="AZ163" s="12">
        <f t="shared" si="78"/>
        <v>0.4328651264199192</v>
      </c>
      <c r="BA163" s="12">
        <f t="shared" si="78"/>
        <v>0.45488138786886007</v>
      </c>
      <c r="BB163" s="12">
        <f t="shared" si="78"/>
        <v>0.44148981774133061</v>
      </c>
      <c r="BC163" s="12">
        <f t="shared" si="78"/>
        <v>0.43413530317288496</v>
      </c>
      <c r="BD163" s="12">
        <f t="shared" si="78"/>
        <v>0.43748963288642967</v>
      </c>
      <c r="BE163" s="12">
        <f t="shared" si="78"/>
        <v>0.46718107806605758</v>
      </c>
      <c r="BF163" s="12">
        <f t="shared" si="78"/>
        <v>0.46358147155928486</v>
      </c>
      <c r="BG163" s="12">
        <f t="shared" si="78"/>
        <v>0.44691718457778384</v>
      </c>
      <c r="BH163" s="12">
        <f t="shared" si="78"/>
        <v>0.45653905934406308</v>
      </c>
      <c r="BI163" s="12">
        <f t="shared" si="78"/>
        <v>0.44259460671172146</v>
      </c>
      <c r="BJ163" s="12">
        <f t="shared" si="78"/>
        <v>0.44081270381337229</v>
      </c>
      <c r="BK163" s="12">
        <f t="shared" si="78"/>
        <v>0.42884972868724758</v>
      </c>
      <c r="BL163" s="12">
        <f>(BL152/BL143)</f>
        <v>0.40462995702551269</v>
      </c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  <c r="DN163" s="2"/>
      <c r="DO163" s="2"/>
      <c r="DP163" s="2"/>
      <c r="DQ163" s="2"/>
      <c r="DR163" s="2"/>
      <c r="DS163" s="2"/>
      <c r="DT163" s="2"/>
      <c r="DU163" s="2"/>
      <c r="DV163" s="2"/>
      <c r="DW163" s="2"/>
      <c r="DX163" s="2"/>
      <c r="DY163" s="2"/>
      <c r="DZ163" s="2"/>
      <c r="EA163" s="2"/>
      <c r="EB163" s="2"/>
      <c r="EC163" s="2"/>
      <c r="ED163" s="2"/>
      <c r="EE163" s="2"/>
      <c r="EF163" s="2"/>
      <c r="EG163" s="2"/>
      <c r="EH163" s="2"/>
      <c r="EI163" s="2"/>
      <c r="EJ163" s="2"/>
      <c r="EK163" s="2"/>
      <c r="EL163" s="2"/>
      <c r="EM163" s="2"/>
      <c r="EN163" s="2"/>
      <c r="EO163" s="2"/>
      <c r="EP163" s="2"/>
      <c r="EQ163" s="2"/>
      <c r="ER163" s="2"/>
      <c r="ES163" s="2"/>
      <c r="ET163" s="2"/>
      <c r="EU163" s="2"/>
      <c r="EV163" s="2"/>
      <c r="EW163" s="2"/>
      <c r="EX163" s="2"/>
      <c r="EY163" s="2"/>
      <c r="EZ163" s="2"/>
      <c r="FA163" s="2"/>
      <c r="FB163" s="2"/>
      <c r="FC163" s="2"/>
      <c r="FD163" s="2"/>
      <c r="FE163" s="2"/>
      <c r="FF163" s="2"/>
      <c r="FG163" s="2"/>
      <c r="FH163" s="2"/>
      <c r="FI163" s="2"/>
      <c r="FJ163" s="2"/>
      <c r="FK163" s="2"/>
      <c r="FL163" s="2"/>
      <c r="FM163" s="2"/>
      <c r="FN163" s="2"/>
      <c r="FO163" s="2"/>
      <c r="FP163" s="2"/>
      <c r="FQ163" s="2"/>
      <c r="FR163" s="2"/>
      <c r="FS163" s="2"/>
      <c r="FT163" s="2"/>
      <c r="FU163" s="2"/>
      <c r="FV163" s="2"/>
      <c r="FW163" s="2"/>
      <c r="FX163" s="2"/>
      <c r="FY163" s="2"/>
      <c r="FZ163" s="2"/>
      <c r="GA163" s="2"/>
      <c r="GB163" s="2"/>
      <c r="GC163" s="2"/>
      <c r="GD163" s="2"/>
    </row>
    <row r="164" spans="1:186" x14ac:dyDescent="0.25">
      <c r="A164" s="2"/>
      <c r="C164" s="21">
        <v>10</v>
      </c>
      <c r="I164" s="21">
        <v>10</v>
      </c>
      <c r="L164" s="12">
        <f t="shared" ref="L164:BL164" si="79">(L154/L143)</f>
        <v>0.21775798024250276</v>
      </c>
      <c r="M164" s="12">
        <f t="shared" si="79"/>
        <v>0.20594016739071033</v>
      </c>
      <c r="N164" s="12">
        <f t="shared" si="79"/>
        <v>0.196291705954312</v>
      </c>
      <c r="O164" s="12">
        <f t="shared" si="79"/>
        <v>0.18830149692323014</v>
      </c>
      <c r="P164" s="12">
        <f t="shared" si="79"/>
        <v>0.1856447253869416</v>
      </c>
      <c r="Q164" s="12">
        <f t="shared" si="79"/>
        <v>0.19525543315986738</v>
      </c>
      <c r="R164" s="12">
        <f t="shared" si="79"/>
        <v>0.20540017839813246</v>
      </c>
      <c r="S164" s="12">
        <f t="shared" si="79"/>
        <v>0.21035614353137794</v>
      </c>
      <c r="T164" s="12">
        <f t="shared" si="79"/>
        <v>0.21468967361134977</v>
      </c>
      <c r="U164" s="12">
        <f t="shared" si="79"/>
        <v>0.21373974571536189</v>
      </c>
      <c r="V164" s="12">
        <f t="shared" si="79"/>
        <v>0.20600218307709331</v>
      </c>
      <c r="W164" s="12">
        <f t="shared" si="79"/>
        <v>0.20497066919009624</v>
      </c>
      <c r="X164" s="12">
        <f t="shared" si="79"/>
        <v>0.20491187001385858</v>
      </c>
      <c r="Y164" s="12">
        <f t="shared" si="79"/>
        <v>0.20831316302679079</v>
      </c>
      <c r="Z164" s="12">
        <f t="shared" si="79"/>
        <v>0.21684547901434764</v>
      </c>
      <c r="AA164" s="12">
        <f t="shared" si="79"/>
        <v>0.20111618260324859</v>
      </c>
      <c r="AB164" s="12">
        <f t="shared" si="79"/>
        <v>0.2005912630945495</v>
      </c>
      <c r="AC164" s="12">
        <f t="shared" si="79"/>
        <v>0.22797197501383878</v>
      </c>
      <c r="AD164" s="12">
        <f t="shared" si="79"/>
        <v>0.23398711308803433</v>
      </c>
      <c r="AE164" s="12">
        <f t="shared" si="79"/>
        <v>0.21766572724265842</v>
      </c>
      <c r="AF164" s="12">
        <f t="shared" si="79"/>
        <v>0.22784551010656556</v>
      </c>
      <c r="AG164" s="12">
        <f t="shared" si="79"/>
        <v>0.22722799127987517</v>
      </c>
      <c r="AH164" s="12">
        <f t="shared" si="79"/>
        <v>0.232707840259261</v>
      </c>
      <c r="AI164" s="12">
        <f t="shared" si="79"/>
        <v>0.22090821795596477</v>
      </c>
      <c r="AJ164" s="12">
        <f t="shared" si="79"/>
        <v>0.20919899606216852</v>
      </c>
      <c r="AK164" s="12">
        <f t="shared" si="79"/>
        <v>0.20271817065568881</v>
      </c>
      <c r="AL164" s="12">
        <f t="shared" si="79"/>
        <v>0.20645663201064862</v>
      </c>
      <c r="AM164" s="12">
        <f t="shared" si="79"/>
        <v>0.2011189648012788</v>
      </c>
      <c r="AN164" s="12">
        <f t="shared" si="79"/>
        <v>0.18922736262682191</v>
      </c>
      <c r="AO164" s="12">
        <f t="shared" si="79"/>
        <v>0.19418239792032657</v>
      </c>
      <c r="AP164" s="12">
        <f t="shared" si="79"/>
        <v>0.19776020051904836</v>
      </c>
      <c r="AQ164" s="12">
        <f t="shared" si="79"/>
        <v>0.20674622939531243</v>
      </c>
      <c r="AR164" s="12">
        <f t="shared" si="79"/>
        <v>0.22021960986952591</v>
      </c>
      <c r="AS164" s="12">
        <f t="shared" si="79"/>
        <v>0.19680379213689903</v>
      </c>
      <c r="AT164" s="12">
        <f t="shared" si="79"/>
        <v>0.18998390117000571</v>
      </c>
      <c r="AU164" s="12">
        <f t="shared" si="79"/>
        <v>0.20127013122379458</v>
      </c>
      <c r="AV164" s="12">
        <f t="shared" si="79"/>
        <v>0.20812198578609942</v>
      </c>
      <c r="AW164" s="12">
        <f t="shared" si="79"/>
        <v>0.21843244413037247</v>
      </c>
      <c r="AX164" s="12">
        <f t="shared" si="79"/>
        <v>0.22488736209420099</v>
      </c>
      <c r="AY164" s="12">
        <f t="shared" si="79"/>
        <v>0.22985061472700832</v>
      </c>
      <c r="AZ164" s="12">
        <f t="shared" si="79"/>
        <v>0.22656398805302383</v>
      </c>
      <c r="BA164" s="12">
        <f t="shared" si="79"/>
        <v>0.23634084578510678</v>
      </c>
      <c r="BB164" s="12">
        <f t="shared" si="79"/>
        <v>0.24943206892071793</v>
      </c>
      <c r="BC164" s="12">
        <f t="shared" si="79"/>
        <v>0.24865235341793634</v>
      </c>
      <c r="BD164" s="12">
        <f t="shared" si="79"/>
        <v>0.2521384411547275</v>
      </c>
      <c r="BE164" s="12">
        <f t="shared" si="79"/>
        <v>0.22608691923001256</v>
      </c>
      <c r="BF164" s="12">
        <f t="shared" si="79"/>
        <v>0.22786899052171605</v>
      </c>
      <c r="BG164" s="12">
        <f t="shared" si="79"/>
        <v>0.25083995873106213</v>
      </c>
      <c r="BH164" s="12">
        <f t="shared" si="79"/>
        <v>0.24618056449203438</v>
      </c>
      <c r="BI164" s="12">
        <f t="shared" si="79"/>
        <v>0.24167988144064559</v>
      </c>
      <c r="BJ164" s="12">
        <f t="shared" si="79"/>
        <v>0.22655690919297403</v>
      </c>
      <c r="BK164" s="12">
        <f t="shared" si="79"/>
        <v>0.22630298402222898</v>
      </c>
      <c r="BL164" s="12">
        <f t="shared" si="79"/>
        <v>0.22900913887831148</v>
      </c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/>
      <c r="DO164" s="2"/>
      <c r="DP164" s="2"/>
      <c r="DQ164" s="2"/>
      <c r="DR164" s="2"/>
      <c r="DS164" s="2"/>
      <c r="DT164" s="2"/>
      <c r="DU164" s="2"/>
      <c r="DV164" s="2"/>
      <c r="DW164" s="2"/>
      <c r="DX164" s="2"/>
      <c r="DY164" s="2"/>
      <c r="DZ164" s="2"/>
      <c r="EA164" s="2"/>
      <c r="EB164" s="2"/>
      <c r="EC164" s="2"/>
      <c r="ED164" s="2"/>
      <c r="EE164" s="2"/>
      <c r="EF164" s="2"/>
      <c r="EG164" s="2"/>
      <c r="EH164" s="2"/>
      <c r="EI164" s="2"/>
      <c r="EJ164" s="2"/>
      <c r="EK164" s="2"/>
      <c r="EL164" s="2"/>
      <c r="EM164" s="2"/>
      <c r="EN164" s="2"/>
      <c r="EO164" s="2"/>
      <c r="EP164" s="2"/>
      <c r="EQ164" s="2"/>
      <c r="ER164" s="2"/>
      <c r="ES164" s="2"/>
      <c r="ET164" s="2"/>
      <c r="EU164" s="2"/>
      <c r="EV164" s="2"/>
      <c r="EW164" s="2"/>
      <c r="EX164" s="2"/>
      <c r="EY164" s="2"/>
      <c r="EZ164" s="2"/>
      <c r="FA164" s="2"/>
      <c r="FB164" s="2"/>
      <c r="FC164" s="2"/>
      <c r="FD164" s="2"/>
      <c r="FE164" s="2"/>
      <c r="FF164" s="2"/>
      <c r="FG164" s="2"/>
      <c r="FH164" s="2"/>
      <c r="FI164" s="2"/>
      <c r="FJ164" s="2"/>
      <c r="FK164" s="2"/>
      <c r="FL164" s="2"/>
      <c r="FM164" s="2"/>
      <c r="FN164" s="2"/>
      <c r="FO164" s="2"/>
      <c r="FP164" s="2"/>
      <c r="FQ164" s="2"/>
      <c r="FR164" s="2"/>
      <c r="FS164" s="2"/>
      <c r="FT164" s="2"/>
      <c r="FU164" s="2"/>
      <c r="FV164" s="2"/>
      <c r="FW164" s="2"/>
      <c r="FX164" s="2"/>
      <c r="FY164" s="2"/>
      <c r="FZ164" s="2"/>
      <c r="GA164" s="2"/>
      <c r="GB164" s="2"/>
      <c r="GC164" s="2"/>
      <c r="GD164" s="2"/>
    </row>
    <row r="165" spans="1:186" x14ac:dyDescent="0.25">
      <c r="A165" s="2"/>
      <c r="C165" s="21">
        <v>20</v>
      </c>
      <c r="I165" s="21">
        <v>20</v>
      </c>
      <c r="L165" s="12">
        <f t="shared" ref="L165:BL165" si="80">(L156/L143)</f>
        <v>8.4067115689078181E-2</v>
      </c>
      <c r="M165" s="12">
        <f t="shared" si="80"/>
        <v>9.1844608071491946E-2</v>
      </c>
      <c r="N165" s="12">
        <f t="shared" si="80"/>
        <v>0.1035872277660657</v>
      </c>
      <c r="O165" s="12">
        <f t="shared" si="80"/>
        <v>0.11078846757943288</v>
      </c>
      <c r="P165" s="12">
        <f t="shared" si="80"/>
        <v>0.12458374985734115</v>
      </c>
      <c r="Q165" s="12">
        <f t="shared" si="80"/>
        <v>0.113682837136835</v>
      </c>
      <c r="R165" s="12">
        <f t="shared" si="80"/>
        <v>0.11185078254006169</v>
      </c>
      <c r="S165" s="12">
        <f t="shared" si="80"/>
        <v>0.10256141881748902</v>
      </c>
      <c r="T165" s="12">
        <f t="shared" si="80"/>
        <v>0.10606043837304872</v>
      </c>
      <c r="U165" s="12">
        <f t="shared" si="80"/>
        <v>0.10867351177030858</v>
      </c>
      <c r="V165" s="12">
        <f t="shared" si="80"/>
        <v>0.10146915639028259</v>
      </c>
      <c r="W165" s="12">
        <f t="shared" si="80"/>
        <v>9.4953314813494089E-2</v>
      </c>
      <c r="X165" s="12">
        <f t="shared" si="80"/>
        <v>0.10181148502756911</v>
      </c>
      <c r="Y165" s="12">
        <f t="shared" si="80"/>
        <v>0.10601513118767375</v>
      </c>
      <c r="Z165" s="12">
        <f t="shared" si="80"/>
        <v>0.10135755082171276</v>
      </c>
      <c r="AA165" s="12">
        <f t="shared" si="80"/>
        <v>9.9794243941611391E-2</v>
      </c>
      <c r="AB165" s="12">
        <f t="shared" si="80"/>
        <v>0.10319060055270246</v>
      </c>
      <c r="AC165" s="12">
        <f t="shared" si="80"/>
        <v>0.10215163952900617</v>
      </c>
      <c r="AD165" s="12">
        <f t="shared" si="80"/>
        <v>7.7323657312828073E-2</v>
      </c>
      <c r="AE165" s="12">
        <f t="shared" si="80"/>
        <v>6.7518253163380504E-2</v>
      </c>
      <c r="AF165" s="12">
        <f t="shared" si="80"/>
        <v>7.5302581712443722E-2</v>
      </c>
      <c r="AG165" s="12">
        <f t="shared" si="80"/>
        <v>7.1096290985111249E-2</v>
      </c>
      <c r="AH165" s="12">
        <f t="shared" si="80"/>
        <v>6.554775269208038E-2</v>
      </c>
      <c r="AI165" s="12">
        <f t="shared" si="80"/>
        <v>9.591133933091342E-2</v>
      </c>
      <c r="AJ165" s="12">
        <f t="shared" si="80"/>
        <v>0.11203285456648807</v>
      </c>
      <c r="AK165" s="12">
        <f t="shared" si="80"/>
        <v>0.10701037895627717</v>
      </c>
      <c r="AL165" s="12">
        <f t="shared" si="80"/>
        <v>0.11167572040148217</v>
      </c>
      <c r="AM165" s="12">
        <f t="shared" si="80"/>
        <v>0.10869943783851364</v>
      </c>
      <c r="AN165" s="12">
        <f t="shared" si="80"/>
        <v>0.10686258139923192</v>
      </c>
      <c r="AO165" s="12">
        <f t="shared" si="80"/>
        <v>0.10342516526701666</v>
      </c>
      <c r="AP165" s="12">
        <f t="shared" si="80"/>
        <v>0.11165848457985848</v>
      </c>
      <c r="AQ165" s="12">
        <f t="shared" si="80"/>
        <v>0.11235843011004387</v>
      </c>
      <c r="AR165" s="12">
        <f t="shared" si="80"/>
        <v>0.10600180855186668</v>
      </c>
      <c r="AS165" s="12">
        <f t="shared" si="80"/>
        <v>0.11107288490173169</v>
      </c>
      <c r="AT165" s="12">
        <f t="shared" si="80"/>
        <v>0.11371981346409145</v>
      </c>
      <c r="AU165" s="12">
        <f t="shared" si="80"/>
        <v>0.11301925408062258</v>
      </c>
      <c r="AV165" s="12">
        <f t="shared" si="80"/>
        <v>0.10168318526005085</v>
      </c>
      <c r="AW165" s="12">
        <f t="shared" si="80"/>
        <v>8.6373335502769488E-2</v>
      </c>
      <c r="AX165" s="12">
        <f t="shared" si="80"/>
        <v>8.1375190925421184E-2</v>
      </c>
      <c r="AY165" s="12">
        <f t="shared" si="80"/>
        <v>7.3523579440148687E-2</v>
      </c>
      <c r="AZ165" s="12">
        <f t="shared" si="80"/>
        <v>7.6745543186211532E-2</v>
      </c>
      <c r="BA165" s="12">
        <f t="shared" si="80"/>
        <v>6.0600216867976099E-2</v>
      </c>
      <c r="BB165" s="12">
        <f t="shared" si="80"/>
        <v>6.5221999380390999E-2</v>
      </c>
      <c r="BC165" s="12">
        <f t="shared" si="80"/>
        <v>6.5285385581949421E-2</v>
      </c>
      <c r="BD165" s="12">
        <f t="shared" si="80"/>
        <v>6.5274418776096965E-2</v>
      </c>
      <c r="BE165" s="12">
        <f t="shared" si="80"/>
        <v>6.2988056928337824E-2</v>
      </c>
      <c r="BF165" s="12">
        <f t="shared" si="80"/>
        <v>6.2097631335157707E-2</v>
      </c>
      <c r="BG165" s="12">
        <f t="shared" si="80"/>
        <v>6.1786298572099434E-2</v>
      </c>
      <c r="BH165" s="12">
        <f t="shared" si="80"/>
        <v>6.8113686184682415E-2</v>
      </c>
      <c r="BI165" s="12">
        <f t="shared" si="80"/>
        <v>9.0569632864520203E-2</v>
      </c>
      <c r="BJ165" s="12">
        <f t="shared" si="80"/>
        <v>9.9233811701083724E-2</v>
      </c>
      <c r="BK165" s="12">
        <f t="shared" si="80"/>
        <v>0.11260524342899186</v>
      </c>
      <c r="BL165" s="12">
        <f t="shared" si="80"/>
        <v>0.12772670402001848</v>
      </c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  <c r="DN165" s="2"/>
      <c r="DO165" s="2"/>
      <c r="DP165" s="2"/>
      <c r="DQ165" s="2"/>
      <c r="DR165" s="2"/>
      <c r="DS165" s="2"/>
      <c r="DT165" s="2"/>
      <c r="DU165" s="2"/>
      <c r="DV165" s="2"/>
      <c r="DW165" s="2"/>
      <c r="DX165" s="2"/>
      <c r="DY165" s="2"/>
      <c r="DZ165" s="2"/>
      <c r="EA165" s="2"/>
      <c r="EB165" s="2"/>
      <c r="EC165" s="2"/>
      <c r="ED165" s="2"/>
      <c r="EE165" s="2"/>
      <c r="EF165" s="2"/>
      <c r="EG165" s="2"/>
      <c r="EH165" s="2"/>
      <c r="EI165" s="2"/>
      <c r="EJ165" s="2"/>
      <c r="EK165" s="2"/>
      <c r="EL165" s="2"/>
      <c r="EM165" s="2"/>
      <c r="EN165" s="2"/>
      <c r="EO165" s="2"/>
      <c r="EP165" s="2"/>
      <c r="EQ165" s="2"/>
      <c r="ER165" s="2"/>
      <c r="ES165" s="2"/>
      <c r="ET165" s="2"/>
      <c r="EU165" s="2"/>
      <c r="EV165" s="2"/>
      <c r="EW165" s="2"/>
      <c r="EX165" s="2"/>
      <c r="EY165" s="2"/>
      <c r="EZ165" s="2"/>
      <c r="FA165" s="2"/>
      <c r="FB165" s="2"/>
      <c r="FC165" s="2"/>
      <c r="FD165" s="2"/>
      <c r="FE165" s="2"/>
      <c r="FF165" s="2"/>
      <c r="FG165" s="2"/>
      <c r="FH165" s="2"/>
      <c r="FI165" s="2"/>
      <c r="FJ165" s="2"/>
      <c r="FK165" s="2"/>
      <c r="FL165" s="2"/>
      <c r="FM165" s="2"/>
      <c r="FN165" s="2"/>
      <c r="FO165" s="2"/>
      <c r="FP165" s="2"/>
      <c r="FQ165" s="2"/>
      <c r="FR165" s="2"/>
      <c r="FS165" s="2"/>
      <c r="FT165" s="2"/>
      <c r="FU165" s="2"/>
      <c r="FV165" s="2"/>
      <c r="FW165" s="2"/>
      <c r="FX165" s="2"/>
      <c r="FY165" s="2"/>
      <c r="FZ165" s="2"/>
      <c r="GA165" s="2"/>
      <c r="GB165" s="2"/>
      <c r="GC165" s="2"/>
      <c r="GD165" s="2"/>
    </row>
    <row r="166" spans="1:186" x14ac:dyDescent="0.25">
      <c r="A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/>
      <c r="DO166" s="2"/>
      <c r="DP166" s="2"/>
      <c r="DQ166" s="2"/>
      <c r="DR166" s="2"/>
      <c r="DS166" s="2"/>
      <c r="DT166" s="2"/>
      <c r="DU166" s="2"/>
      <c r="DV166" s="2"/>
      <c r="DW166" s="2"/>
      <c r="DX166" s="2"/>
      <c r="DY166" s="2"/>
      <c r="DZ166" s="2"/>
      <c r="EA166" s="2"/>
      <c r="EB166" s="2"/>
      <c r="EC166" s="2"/>
      <c r="ED166" s="2"/>
      <c r="EE166" s="2"/>
      <c r="EF166" s="2"/>
      <c r="EG166" s="2"/>
      <c r="EH166" s="2"/>
      <c r="EI166" s="2"/>
      <c r="EJ166" s="2"/>
      <c r="EK166" s="2"/>
      <c r="EL166" s="2"/>
      <c r="EM166" s="2"/>
      <c r="EN166" s="2"/>
      <c r="EO166" s="2"/>
      <c r="EP166" s="2"/>
      <c r="EQ166" s="2"/>
      <c r="ER166" s="2"/>
      <c r="ES166" s="2"/>
      <c r="ET166" s="2"/>
      <c r="EU166" s="2"/>
      <c r="EV166" s="2"/>
      <c r="EW166" s="2"/>
      <c r="EX166" s="2"/>
      <c r="EY166" s="2"/>
      <c r="EZ166" s="2"/>
      <c r="FA166" s="2"/>
      <c r="FB166" s="2"/>
      <c r="FC166" s="2"/>
      <c r="FD166" s="2"/>
      <c r="FE166" s="2"/>
      <c r="FF166" s="2"/>
      <c r="FG166" s="2"/>
      <c r="FH166" s="2"/>
      <c r="FI166" s="2"/>
      <c r="FJ166" s="2"/>
      <c r="FK166" s="2"/>
      <c r="FL166" s="2"/>
      <c r="FM166" s="2"/>
      <c r="FN166" s="2"/>
      <c r="FO166" s="2"/>
      <c r="FP166" s="2"/>
      <c r="FQ166" s="2"/>
      <c r="FR166" s="2"/>
      <c r="FS166" s="2"/>
      <c r="FT166" s="2"/>
      <c r="FU166" s="2"/>
      <c r="FV166" s="2"/>
      <c r="FW166" s="2"/>
      <c r="FX166" s="2"/>
      <c r="FY166" s="2"/>
      <c r="FZ166" s="2"/>
      <c r="GA166" s="2"/>
      <c r="GB166" s="2"/>
      <c r="GC166" s="2"/>
      <c r="GD166" s="2"/>
    </row>
    <row r="167" spans="1:186" x14ac:dyDescent="0.25">
      <c r="A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  <c r="DN167" s="2"/>
      <c r="DO167" s="2"/>
      <c r="DP167" s="2"/>
      <c r="DQ167" s="2"/>
      <c r="DR167" s="2"/>
      <c r="DS167" s="2"/>
      <c r="DT167" s="2"/>
      <c r="DU167" s="2"/>
      <c r="DV167" s="2"/>
      <c r="DW167" s="2"/>
      <c r="DX167" s="2"/>
      <c r="DY167" s="2"/>
      <c r="DZ167" s="2"/>
      <c r="EA167" s="2"/>
      <c r="EB167" s="2"/>
      <c r="EC167" s="2"/>
      <c r="ED167" s="2"/>
      <c r="EE167" s="2"/>
      <c r="EF167" s="2"/>
      <c r="EG167" s="2"/>
      <c r="EH167" s="2"/>
      <c r="EI167" s="2"/>
      <c r="EJ167" s="2"/>
      <c r="EK167" s="2"/>
      <c r="EL167" s="2"/>
      <c r="EM167" s="2"/>
      <c r="EN167" s="2"/>
      <c r="EO167" s="2"/>
      <c r="EP167" s="2"/>
      <c r="EQ167" s="2"/>
      <c r="ER167" s="2"/>
      <c r="ES167" s="2"/>
      <c r="ET167" s="2"/>
      <c r="EU167" s="2"/>
      <c r="EV167" s="2"/>
      <c r="EW167" s="2"/>
      <c r="EX167" s="2"/>
      <c r="EY167" s="2"/>
      <c r="EZ167" s="2"/>
      <c r="FA167" s="2"/>
      <c r="FB167" s="2"/>
      <c r="FC167" s="2"/>
      <c r="FD167" s="2"/>
      <c r="FE167" s="2"/>
      <c r="FF167" s="2"/>
      <c r="FG167" s="2"/>
      <c r="FH167" s="2"/>
      <c r="FI167" s="2"/>
      <c r="FJ167" s="2"/>
      <c r="FK167" s="2"/>
      <c r="FL167" s="2"/>
      <c r="FM167" s="2"/>
      <c r="FN167" s="2"/>
      <c r="FO167" s="2"/>
      <c r="FP167" s="2"/>
      <c r="FQ167" s="2"/>
      <c r="FR167" s="2"/>
      <c r="FS167" s="2"/>
      <c r="FT167" s="2"/>
      <c r="FU167" s="2"/>
      <c r="FV167" s="2"/>
      <c r="FW167" s="2"/>
      <c r="FX167" s="2"/>
      <c r="FY167" s="2"/>
      <c r="FZ167" s="2"/>
      <c r="GA167" s="2"/>
      <c r="GB167" s="2"/>
      <c r="GC167" s="2"/>
      <c r="GD167" s="2"/>
    </row>
    <row r="168" spans="1:186" x14ac:dyDescent="0.25">
      <c r="A168" s="2"/>
      <c r="C168" s="21" t="s">
        <v>213</v>
      </c>
      <c r="AB168" s="11">
        <f>+AB22+AB26+AB40+AB48+AB92+AB111+AB128</f>
        <v>12350</v>
      </c>
      <c r="AC168" s="11">
        <f t="shared" ref="AC168:BA168" si="81">+AC22+AC26+AC40+AC48+AC92+AC111+AC128</f>
        <v>172750</v>
      </c>
      <c r="AD168" s="11">
        <f t="shared" si="81"/>
        <v>263800</v>
      </c>
      <c r="AE168" s="11">
        <f t="shared" si="81"/>
        <v>296775</v>
      </c>
      <c r="AF168" s="11">
        <f t="shared" si="81"/>
        <v>294300</v>
      </c>
      <c r="AG168" s="11">
        <f t="shared" si="81"/>
        <v>323325</v>
      </c>
      <c r="AH168" s="11">
        <f t="shared" si="81"/>
        <v>418575</v>
      </c>
      <c r="AI168" s="11">
        <f t="shared" si="81"/>
        <v>446225</v>
      </c>
      <c r="AJ168" s="11">
        <f t="shared" si="81"/>
        <v>504570</v>
      </c>
      <c r="AK168" s="11">
        <f t="shared" si="81"/>
        <v>593180</v>
      </c>
      <c r="AL168" s="11">
        <f t="shared" si="81"/>
        <v>619252</v>
      </c>
      <c r="AM168" s="11">
        <f t="shared" si="81"/>
        <v>568361</v>
      </c>
      <c r="AN168" s="11">
        <f t="shared" si="81"/>
        <v>416219</v>
      </c>
      <c r="AO168" s="11">
        <f t="shared" si="81"/>
        <v>404323</v>
      </c>
      <c r="AP168" s="11">
        <f t="shared" si="81"/>
        <v>328625</v>
      </c>
      <c r="AQ168" s="11">
        <f t="shared" si="81"/>
        <v>325965</v>
      </c>
      <c r="AR168" s="11">
        <f t="shared" si="81"/>
        <v>229031</v>
      </c>
      <c r="AS168" s="11">
        <f t="shared" si="81"/>
        <v>164472</v>
      </c>
      <c r="AT168" s="11">
        <f t="shared" si="81"/>
        <v>153845</v>
      </c>
      <c r="AU168" s="11">
        <f t="shared" si="81"/>
        <v>121225</v>
      </c>
      <c r="AV168" s="11">
        <f t="shared" si="81"/>
        <v>121594</v>
      </c>
      <c r="AW168" s="11">
        <f t="shared" si="81"/>
        <v>78685</v>
      </c>
      <c r="AX168" s="11">
        <f t="shared" si="81"/>
        <v>88017</v>
      </c>
      <c r="AY168" s="11">
        <f t="shared" si="81"/>
        <v>63921</v>
      </c>
      <c r="AZ168" s="11">
        <f t="shared" si="81"/>
        <v>55537</v>
      </c>
      <c r="BA168" s="11">
        <f t="shared" si="81"/>
        <v>43100</v>
      </c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2"/>
      <c r="DH168" s="2"/>
      <c r="DI168" s="2"/>
      <c r="DJ168" s="2"/>
      <c r="DK168" s="2"/>
      <c r="DL168" s="2"/>
      <c r="DM168" s="2"/>
      <c r="DN168" s="2"/>
      <c r="DO168" s="2"/>
      <c r="DP168" s="2"/>
      <c r="DQ168" s="2"/>
      <c r="DR168" s="2"/>
      <c r="DS168" s="2"/>
      <c r="DT168" s="2"/>
      <c r="DU168" s="2"/>
      <c r="DV168" s="2"/>
      <c r="DW168" s="2"/>
      <c r="DX168" s="2"/>
      <c r="DY168" s="2"/>
      <c r="DZ168" s="2"/>
      <c r="EA168" s="2"/>
      <c r="EB168" s="2"/>
      <c r="EC168" s="2"/>
      <c r="ED168" s="2"/>
      <c r="EE168" s="2"/>
      <c r="EF168" s="2"/>
      <c r="EG168" s="2"/>
      <c r="EH168" s="2"/>
      <c r="EI168" s="2"/>
      <c r="EJ168" s="2"/>
      <c r="EK168" s="2"/>
      <c r="EL168" s="2"/>
      <c r="EM168" s="2"/>
      <c r="EN168" s="2"/>
      <c r="EO168" s="2"/>
      <c r="EP168" s="2"/>
      <c r="EQ168" s="2"/>
      <c r="ER168" s="2"/>
      <c r="ES168" s="2"/>
      <c r="ET168" s="2"/>
      <c r="EU168" s="2"/>
      <c r="EV168" s="2"/>
      <c r="EW168" s="2"/>
      <c r="EX168" s="2"/>
      <c r="EY168" s="2"/>
      <c r="EZ168" s="2"/>
      <c r="FA168" s="2"/>
      <c r="FB168" s="2"/>
      <c r="FC168" s="2"/>
      <c r="FD168" s="2"/>
      <c r="FE168" s="2"/>
      <c r="FF168" s="2"/>
      <c r="FG168" s="2"/>
      <c r="FH168" s="2"/>
      <c r="FI168" s="2"/>
      <c r="FJ168" s="2"/>
      <c r="FK168" s="2"/>
      <c r="FL168" s="2"/>
      <c r="FM168" s="2"/>
      <c r="FN168" s="2"/>
      <c r="FO168" s="2"/>
      <c r="FP168" s="2"/>
      <c r="FQ168" s="2"/>
      <c r="FR168" s="2"/>
      <c r="FS168" s="2"/>
      <c r="FT168" s="2"/>
      <c r="FU168" s="2"/>
      <c r="FV168" s="2"/>
      <c r="FW168" s="2"/>
      <c r="FX168" s="2"/>
      <c r="FY168" s="2"/>
      <c r="FZ168" s="2"/>
      <c r="GA168" s="2"/>
      <c r="GB168" s="2"/>
      <c r="GC168" s="2"/>
      <c r="GD168" s="2"/>
    </row>
    <row r="169" spans="1:186" x14ac:dyDescent="0.25">
      <c r="A169" s="2"/>
      <c r="C169" s="4" t="s">
        <v>214</v>
      </c>
      <c r="AA169" s="56"/>
      <c r="AB169" s="56">
        <f t="shared" ref="AB169:BA169" si="82">+AB168/AB143</f>
        <v>7.2155130609550186E-3</v>
      </c>
      <c r="AC169" s="56">
        <f t="shared" si="82"/>
        <v>0.10382852276203705</v>
      </c>
      <c r="AD169" s="56">
        <f t="shared" si="82"/>
        <v>0.1441349689027985</v>
      </c>
      <c r="AE169" s="56">
        <f t="shared" si="82"/>
        <v>0.16224882253086842</v>
      </c>
      <c r="AF169" s="56">
        <f t="shared" si="82"/>
        <v>0.16922380725391103</v>
      </c>
      <c r="AG169" s="56">
        <f t="shared" si="82"/>
        <v>0.1995071019159963</v>
      </c>
      <c r="AH169" s="56">
        <f t="shared" si="82"/>
        <v>0.23227777330754781</v>
      </c>
      <c r="AI169" s="56">
        <f t="shared" si="82"/>
        <v>0.25324282481027716</v>
      </c>
      <c r="AJ169" s="56">
        <f t="shared" si="82"/>
        <v>0.27417022712490485</v>
      </c>
      <c r="AK169" s="56">
        <f t="shared" si="82"/>
        <v>0.29392672990037272</v>
      </c>
      <c r="AL169" s="56">
        <f t="shared" si="82"/>
        <v>0.27847069827679244</v>
      </c>
      <c r="AM169" s="56">
        <f t="shared" si="82"/>
        <v>0.25378130623289291</v>
      </c>
      <c r="AN169" s="56">
        <f t="shared" si="82"/>
        <v>0.21123782659292797</v>
      </c>
      <c r="AO169" s="56">
        <f t="shared" si="82"/>
        <v>0.20528803680047117</v>
      </c>
      <c r="AP169" s="56">
        <f t="shared" si="82"/>
        <v>0.1757027844045968</v>
      </c>
      <c r="AQ169" s="56">
        <f t="shared" si="82"/>
        <v>0.17108051042049913</v>
      </c>
      <c r="AR169" s="56">
        <f t="shared" si="82"/>
        <v>0.11834698359385093</v>
      </c>
      <c r="AS169" s="56">
        <f t="shared" si="82"/>
        <v>8.9673961935782517E-2</v>
      </c>
      <c r="AT169" s="56">
        <f t="shared" si="82"/>
        <v>7.5671387121034384E-2</v>
      </c>
      <c r="AU169" s="56">
        <f t="shared" si="82"/>
        <v>5.8335855726490131E-2</v>
      </c>
      <c r="AV169" s="56">
        <f t="shared" si="82"/>
        <v>5.7480544995400382E-2</v>
      </c>
      <c r="AW169" s="56">
        <f t="shared" si="82"/>
        <v>4.1838746023365042E-2</v>
      </c>
      <c r="AX169" s="56">
        <f t="shared" si="82"/>
        <v>4.3833538431351259E-2</v>
      </c>
      <c r="AY169" s="56">
        <f t="shared" si="82"/>
        <v>3.3138490490718826E-2</v>
      </c>
      <c r="AZ169" s="56">
        <f t="shared" si="82"/>
        <v>2.8133447075462906E-2</v>
      </c>
      <c r="BA169" s="56">
        <f t="shared" si="82"/>
        <v>2.321661641786462E-2</v>
      </c>
      <c r="BB169" s="56"/>
      <c r="BC169" s="56"/>
      <c r="BD169" s="56"/>
      <c r="BE169" s="56"/>
      <c r="BF169" s="56"/>
      <c r="BG169" s="56"/>
      <c r="BH169" s="56"/>
      <c r="BI169" s="56"/>
      <c r="BJ169" s="56"/>
      <c r="BK169" s="56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  <c r="DN169" s="2"/>
      <c r="DO169" s="2"/>
      <c r="DP169" s="2"/>
      <c r="DQ169" s="2"/>
      <c r="DR169" s="2"/>
      <c r="DS169" s="2"/>
      <c r="DT169" s="2"/>
      <c r="DU169" s="2"/>
      <c r="DV169" s="2"/>
      <c r="DW169" s="2"/>
      <c r="DX169" s="2"/>
      <c r="DY169" s="2"/>
      <c r="DZ169" s="2"/>
      <c r="EA169" s="2"/>
      <c r="EB169" s="2"/>
      <c r="EC169" s="2"/>
      <c r="ED169" s="2"/>
      <c r="EE169" s="2"/>
      <c r="EF169" s="2"/>
      <c r="EG169" s="2"/>
      <c r="EH169" s="2"/>
      <c r="EI169" s="2"/>
      <c r="EJ169" s="2"/>
      <c r="EK169" s="2"/>
      <c r="EL169" s="2"/>
      <c r="EM169" s="2"/>
      <c r="EN169" s="2"/>
      <c r="EO169" s="2"/>
      <c r="EP169" s="2"/>
      <c r="EQ169" s="2"/>
      <c r="ER169" s="2"/>
      <c r="ES169" s="2"/>
      <c r="ET169" s="2"/>
      <c r="EU169" s="2"/>
      <c r="EV169" s="2"/>
      <c r="EW169" s="2"/>
      <c r="EX169" s="2"/>
      <c r="EY169" s="2"/>
      <c r="EZ169" s="2"/>
      <c r="FA169" s="2"/>
      <c r="FB169" s="2"/>
      <c r="FC169" s="2"/>
      <c r="FD169" s="2"/>
      <c r="FE169" s="2"/>
      <c r="FF169" s="2"/>
      <c r="FG169" s="2"/>
      <c r="FH169" s="2"/>
      <c r="FI169" s="2"/>
      <c r="FJ169" s="2"/>
      <c r="FK169" s="2"/>
      <c r="FL169" s="2"/>
      <c r="FM169" s="2"/>
      <c r="FN169" s="2"/>
      <c r="FO169" s="2"/>
      <c r="FP169" s="2"/>
      <c r="FQ169" s="2"/>
      <c r="FR169" s="2"/>
      <c r="FS169" s="2"/>
      <c r="FT169" s="2"/>
      <c r="FU169" s="2"/>
      <c r="FV169" s="2"/>
      <c r="FW169" s="2"/>
      <c r="FX169" s="2"/>
      <c r="FY169" s="2"/>
      <c r="FZ169" s="2"/>
      <c r="GA169" s="2"/>
      <c r="GB169" s="2"/>
      <c r="GC169" s="2"/>
      <c r="GD169" s="2"/>
    </row>
    <row r="170" spans="1:186" x14ac:dyDescent="0.25">
      <c r="A170" s="2"/>
      <c r="C170" s="4" t="s">
        <v>215</v>
      </c>
      <c r="AA170" s="59"/>
      <c r="AB170" s="59">
        <f t="shared" ref="AB170:BA170" si="83">+AB168/$D$174</f>
        <v>1.9708599971274915E-2</v>
      </c>
      <c r="AC170" s="59">
        <f t="shared" si="83"/>
        <v>0.27568102388969568</v>
      </c>
      <c r="AD170" s="59">
        <f t="shared" si="83"/>
        <v>0.42098207873864962</v>
      </c>
      <c r="AE170" s="59">
        <f t="shared" si="83"/>
        <v>0.47360483858098079</v>
      </c>
      <c r="AF170" s="59">
        <f t="shared" si="83"/>
        <v>0.46965513939645404</v>
      </c>
      <c r="AG170" s="59">
        <f t="shared" si="83"/>
        <v>0.51597433892408595</v>
      </c>
      <c r="AH170" s="59">
        <f t="shared" si="83"/>
        <v>0.66797791360132774</v>
      </c>
      <c r="AI170" s="59">
        <f t="shared" si="83"/>
        <v>0.71210283580422262</v>
      </c>
      <c r="AJ170" s="59">
        <f t="shared" si="83"/>
        <v>0.80521200708552099</v>
      </c>
      <c r="AK170" s="59">
        <f t="shared" si="83"/>
        <v>0.94661921708185048</v>
      </c>
      <c r="AL170" s="59">
        <f t="shared" si="83"/>
        <v>0.98822590683497435</v>
      </c>
      <c r="AM170" s="59">
        <f t="shared" si="83"/>
        <v>0.90701211241083257</v>
      </c>
      <c r="AN170" s="59">
        <f t="shared" si="83"/>
        <v>0.66421811914526918</v>
      </c>
      <c r="AO170" s="59">
        <f t="shared" si="83"/>
        <v>0.645234029650671</v>
      </c>
      <c r="AP170" s="59">
        <f t="shared" si="83"/>
        <v>0.52443228061216351</v>
      </c>
      <c r="AQ170" s="59">
        <f t="shared" si="83"/>
        <v>0.52018735138758121</v>
      </c>
      <c r="AR170" s="59">
        <f t="shared" si="83"/>
        <v>0.3654963854268069</v>
      </c>
      <c r="AS170" s="59">
        <f t="shared" si="83"/>
        <v>0.26247067647575123</v>
      </c>
      <c r="AT170" s="59">
        <f t="shared" si="83"/>
        <v>0.24551170547212869</v>
      </c>
      <c r="AU170" s="59">
        <f t="shared" si="83"/>
        <v>0.19345546813909326</v>
      </c>
      <c r="AV170" s="59">
        <f t="shared" si="83"/>
        <v>0.19404433238114996</v>
      </c>
      <c r="AW170" s="59">
        <f t="shared" si="83"/>
        <v>0.12556851730686369</v>
      </c>
      <c r="AX170" s="59">
        <f t="shared" si="83"/>
        <v>0.14046087803009752</v>
      </c>
      <c r="AY170" s="59">
        <f t="shared" si="83"/>
        <v>0.10200756427237764</v>
      </c>
      <c r="AZ170" s="59">
        <f t="shared" si="83"/>
        <v>8.8628058024671663E-2</v>
      </c>
      <c r="BA170" s="59">
        <f t="shared" si="83"/>
        <v>6.878062014266792E-2</v>
      </c>
      <c r="BB170" s="59"/>
      <c r="BC170" s="59"/>
      <c r="BD170" s="59"/>
      <c r="BE170" s="59"/>
      <c r="BF170" s="59"/>
      <c r="BG170" s="59"/>
      <c r="BH170" s="59"/>
      <c r="BI170" s="59"/>
      <c r="BJ170" s="59"/>
      <c r="BK170" s="59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  <c r="DN170" s="2"/>
      <c r="DO170" s="2"/>
      <c r="DP170" s="2"/>
      <c r="DQ170" s="2"/>
      <c r="DR170" s="2"/>
      <c r="DS170" s="2"/>
      <c r="DT170" s="2"/>
      <c r="DU170" s="2"/>
      <c r="DV170" s="2"/>
      <c r="DW170" s="2"/>
      <c r="DX170" s="2"/>
      <c r="DY170" s="2"/>
      <c r="DZ170" s="2"/>
      <c r="EA170" s="2"/>
      <c r="EB170" s="2"/>
      <c r="EC170" s="2"/>
      <c r="ED170" s="2"/>
      <c r="EE170" s="2"/>
      <c r="EF170" s="2"/>
      <c r="EG170" s="2"/>
      <c r="EH170" s="2"/>
      <c r="EI170" s="2"/>
      <c r="EJ170" s="2"/>
      <c r="EK170" s="2"/>
      <c r="EL170" s="2"/>
      <c r="EM170" s="2"/>
      <c r="EN170" s="2"/>
      <c r="EO170" s="2"/>
      <c r="EP170" s="2"/>
      <c r="EQ170" s="2"/>
      <c r="ER170" s="2"/>
      <c r="ES170" s="2"/>
      <c r="ET170" s="2"/>
      <c r="EU170" s="2"/>
      <c r="EV170" s="2"/>
      <c r="EW170" s="2"/>
      <c r="EX170" s="2"/>
      <c r="EY170" s="2"/>
      <c r="EZ170" s="2"/>
      <c r="FA170" s="2"/>
      <c r="FB170" s="2"/>
      <c r="FC170" s="2"/>
      <c r="FD170" s="2"/>
      <c r="FE170" s="2"/>
      <c r="FF170" s="2"/>
      <c r="FG170" s="2"/>
      <c r="FH170" s="2"/>
      <c r="FI170" s="2"/>
      <c r="FJ170" s="2"/>
      <c r="FK170" s="2"/>
      <c r="FL170" s="2"/>
      <c r="FM170" s="2"/>
      <c r="FN170" s="2"/>
      <c r="FO170" s="2"/>
      <c r="FP170" s="2"/>
      <c r="FQ170" s="2"/>
      <c r="FR170" s="2"/>
      <c r="FS170" s="2"/>
      <c r="FT170" s="2"/>
      <c r="FU170" s="2"/>
      <c r="FV170" s="2"/>
      <c r="FW170" s="2"/>
      <c r="FX170" s="2"/>
      <c r="FY170" s="2"/>
      <c r="FZ170" s="2"/>
      <c r="GA170" s="2"/>
      <c r="GB170" s="2"/>
      <c r="GC170" s="2"/>
      <c r="GD170" s="2"/>
    </row>
    <row r="174" spans="1:186" x14ac:dyDescent="0.25">
      <c r="A174" s="2"/>
      <c r="C174" s="21" t="s">
        <v>216</v>
      </c>
      <c r="D174" s="63">
        <v>626630</v>
      </c>
      <c r="AB174" s="64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  <c r="EK174" s="2"/>
      <c r="EL174" s="2"/>
      <c r="EM174" s="2"/>
      <c r="EN174" s="2"/>
      <c r="EO174" s="2"/>
      <c r="EP174" s="2"/>
      <c r="EQ174" s="2"/>
      <c r="ER174" s="2"/>
      <c r="ES174" s="2"/>
      <c r="ET174" s="2"/>
      <c r="EU174" s="2"/>
      <c r="EV174" s="2"/>
      <c r="EW174" s="2"/>
      <c r="EX174" s="2"/>
      <c r="EY174" s="2"/>
      <c r="EZ174" s="2"/>
      <c r="FA174" s="2"/>
      <c r="FB174" s="2"/>
      <c r="FC174" s="2"/>
      <c r="FD174" s="2"/>
      <c r="FE174" s="2"/>
      <c r="FF174" s="2"/>
      <c r="FG174" s="2"/>
      <c r="FH174" s="2"/>
      <c r="FI174" s="2"/>
      <c r="FJ174" s="2"/>
      <c r="FK174" s="2"/>
      <c r="FL174" s="2"/>
      <c r="FM174" s="2"/>
      <c r="FN174" s="2"/>
      <c r="FO174" s="2"/>
      <c r="FP174" s="2"/>
      <c r="FQ174" s="2"/>
      <c r="FR174" s="2"/>
      <c r="FS174" s="2"/>
      <c r="FT174" s="2"/>
      <c r="FU174" s="2"/>
      <c r="FV174" s="2"/>
      <c r="FW174" s="2"/>
      <c r="FX174" s="2"/>
      <c r="FY174" s="2"/>
      <c r="FZ174" s="2"/>
      <c r="GA174" s="2"/>
      <c r="GB174" s="2"/>
      <c r="GC174" s="2"/>
      <c r="GD174" s="2"/>
    </row>
    <row r="175" spans="1:186" x14ac:dyDescent="0.25">
      <c r="A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  <c r="DN175" s="2"/>
      <c r="DO175" s="2"/>
      <c r="DP175" s="2"/>
      <c r="DQ175" s="2"/>
      <c r="DR175" s="2"/>
      <c r="DS175" s="2"/>
      <c r="DT175" s="2"/>
      <c r="DU175" s="2"/>
      <c r="DV175" s="2"/>
      <c r="DW175" s="2"/>
      <c r="DX175" s="2"/>
      <c r="DY175" s="2"/>
      <c r="DZ175" s="2"/>
      <c r="EA175" s="2"/>
      <c r="EB175" s="2"/>
      <c r="EC175" s="2"/>
      <c r="ED175" s="2"/>
      <c r="EE175" s="2"/>
      <c r="EF175" s="2"/>
      <c r="EG175" s="2"/>
      <c r="EH175" s="2"/>
      <c r="EI175" s="2"/>
      <c r="EJ175" s="2"/>
      <c r="EK175" s="2"/>
      <c r="EL175" s="2"/>
      <c r="EM175" s="2"/>
      <c r="EN175" s="2"/>
      <c r="EO175" s="2"/>
      <c r="EP175" s="2"/>
      <c r="EQ175" s="2"/>
      <c r="ER175" s="2"/>
      <c r="ES175" s="2"/>
      <c r="ET175" s="2"/>
      <c r="EU175" s="2"/>
      <c r="EV175" s="2"/>
      <c r="EW175" s="2"/>
      <c r="EX175" s="2"/>
      <c r="EY175" s="2"/>
      <c r="EZ175" s="2"/>
      <c r="FA175" s="2"/>
      <c r="FB175" s="2"/>
      <c r="FC175" s="2"/>
      <c r="FD175" s="2"/>
      <c r="FE175" s="2"/>
      <c r="FF175" s="2"/>
      <c r="FG175" s="2"/>
      <c r="FH175" s="2"/>
      <c r="FI175" s="2"/>
      <c r="FJ175" s="2"/>
      <c r="FK175" s="2"/>
      <c r="FL175" s="2"/>
      <c r="FM175" s="2"/>
      <c r="FN175" s="2"/>
      <c r="FO175" s="2"/>
      <c r="FP175" s="2"/>
      <c r="FQ175" s="2"/>
      <c r="FR175" s="2"/>
      <c r="FS175" s="2"/>
      <c r="FT175" s="2"/>
      <c r="FU175" s="2"/>
      <c r="FV175" s="2"/>
      <c r="FW175" s="2"/>
      <c r="FX175" s="2"/>
      <c r="FY175" s="2"/>
      <c r="FZ175" s="2"/>
      <c r="GA175" s="2"/>
      <c r="GB175" s="2"/>
      <c r="GC175" s="2"/>
      <c r="GD175" s="2"/>
    </row>
    <row r="176" spans="1:186" x14ac:dyDescent="0.25">
      <c r="A176" s="2"/>
      <c r="I176" s="65" t="s">
        <v>217</v>
      </c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  <c r="DT176" s="2"/>
      <c r="DU176" s="2"/>
      <c r="DV176" s="2"/>
      <c r="DW176" s="2"/>
      <c r="DX176" s="2"/>
      <c r="DY176" s="2"/>
      <c r="DZ176" s="2"/>
      <c r="EA176" s="2"/>
      <c r="EB176" s="2"/>
      <c r="EC176" s="2"/>
      <c r="ED176" s="2"/>
      <c r="EE176" s="2"/>
      <c r="EF176" s="2"/>
      <c r="EG176" s="2"/>
      <c r="EH176" s="2"/>
      <c r="EI176" s="2"/>
      <c r="EJ176" s="2"/>
      <c r="EK176" s="2"/>
      <c r="EL176" s="2"/>
      <c r="EM176" s="2"/>
      <c r="EN176" s="2"/>
      <c r="EO176" s="2"/>
      <c r="EP176" s="2"/>
      <c r="EQ176" s="2"/>
      <c r="ER176" s="2"/>
      <c r="ES176" s="2"/>
      <c r="ET176" s="2"/>
      <c r="EU176" s="2"/>
      <c r="EV176" s="2"/>
      <c r="EW176" s="2"/>
      <c r="EX176" s="2"/>
      <c r="EY176" s="2"/>
      <c r="EZ176" s="2"/>
      <c r="FA176" s="2"/>
      <c r="FB176" s="2"/>
      <c r="FC176" s="2"/>
      <c r="FD176" s="2"/>
      <c r="FE176" s="2"/>
      <c r="FF176" s="2"/>
      <c r="FG176" s="2"/>
      <c r="FH176" s="2"/>
      <c r="FI176" s="2"/>
      <c r="FJ176" s="2"/>
      <c r="FK176" s="2"/>
      <c r="FL176" s="2"/>
      <c r="FM176" s="2"/>
      <c r="FN176" s="2"/>
      <c r="FO176" s="2"/>
      <c r="FP176" s="2"/>
      <c r="FQ176" s="2"/>
      <c r="FR176" s="2"/>
      <c r="FS176" s="2"/>
      <c r="FT176" s="2"/>
      <c r="FU176" s="2"/>
      <c r="FV176" s="2"/>
      <c r="FW176" s="2"/>
      <c r="FX176" s="2"/>
      <c r="FY176" s="2"/>
      <c r="FZ176" s="2"/>
      <c r="GA176" s="2"/>
      <c r="GB176" s="2"/>
      <c r="GC176" s="2"/>
      <c r="GD176" s="2"/>
    </row>
    <row r="177" spans="1:186" x14ac:dyDescent="0.25">
      <c r="A177" s="2"/>
      <c r="I177" s="44">
        <v>1</v>
      </c>
      <c r="J177" s="59">
        <f>AVERAGE(J10:J28)</f>
        <v>3.5853318787027674E-2</v>
      </c>
      <c r="K177" s="59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  <c r="DN177" s="2"/>
      <c r="DO177" s="2"/>
      <c r="DP177" s="2"/>
      <c r="DQ177" s="2"/>
      <c r="DR177" s="2"/>
      <c r="DS177" s="2"/>
      <c r="DT177" s="2"/>
      <c r="DU177" s="2"/>
      <c r="DV177" s="2"/>
      <c r="DW177" s="2"/>
      <c r="DX177" s="2"/>
      <c r="DY177" s="2"/>
      <c r="DZ177" s="2"/>
      <c r="EA177" s="2"/>
      <c r="EB177" s="2"/>
      <c r="EC177" s="2"/>
      <c r="ED177" s="2"/>
      <c r="EE177" s="2"/>
      <c r="EF177" s="2"/>
      <c r="EG177" s="2"/>
      <c r="EH177" s="2"/>
      <c r="EI177" s="2"/>
      <c r="EJ177" s="2"/>
      <c r="EK177" s="2"/>
      <c r="EL177" s="2"/>
      <c r="EM177" s="2"/>
      <c r="EN177" s="2"/>
      <c r="EO177" s="2"/>
      <c r="EP177" s="2"/>
      <c r="EQ177" s="2"/>
      <c r="ER177" s="2"/>
      <c r="ES177" s="2"/>
      <c r="ET177" s="2"/>
      <c r="EU177" s="2"/>
      <c r="EV177" s="2"/>
      <c r="EW177" s="2"/>
      <c r="EX177" s="2"/>
      <c r="EY177" s="2"/>
      <c r="EZ177" s="2"/>
      <c r="FA177" s="2"/>
      <c r="FB177" s="2"/>
      <c r="FC177" s="2"/>
      <c r="FD177" s="2"/>
      <c r="FE177" s="2"/>
      <c r="FF177" s="2"/>
      <c r="FG177" s="2"/>
      <c r="FH177" s="2"/>
      <c r="FI177" s="2"/>
      <c r="FJ177" s="2"/>
      <c r="FK177" s="2"/>
      <c r="FL177" s="2"/>
      <c r="FM177" s="2"/>
      <c r="FN177" s="2"/>
      <c r="FO177" s="2"/>
      <c r="FP177" s="2"/>
      <c r="FQ177" s="2"/>
      <c r="FR177" s="2"/>
      <c r="FS177" s="2"/>
      <c r="FT177" s="2"/>
      <c r="FU177" s="2"/>
      <c r="FV177" s="2"/>
      <c r="FW177" s="2"/>
      <c r="FX177" s="2"/>
      <c r="FY177" s="2"/>
      <c r="FZ177" s="2"/>
      <c r="GA177" s="2"/>
      <c r="GB177" s="2"/>
      <c r="GC177" s="2"/>
      <c r="GD177" s="2"/>
    </row>
    <row r="178" spans="1:186" x14ac:dyDescent="0.25">
      <c r="A178" s="2"/>
      <c r="I178" s="44">
        <v>2</v>
      </c>
      <c r="J178" s="59">
        <f>AVERAGE(J28:J52)</f>
        <v>5.9298442994004975E-2</v>
      </c>
      <c r="BL178" s="11" t="s">
        <v>218</v>
      </c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  <c r="DN178" s="2"/>
      <c r="DO178" s="2"/>
      <c r="DP178" s="2"/>
      <c r="DQ178" s="2"/>
      <c r="DR178" s="2"/>
      <c r="DS178" s="2"/>
      <c r="DT178" s="2"/>
      <c r="DU178" s="2"/>
      <c r="DV178" s="2"/>
      <c r="DW178" s="2"/>
      <c r="DX178" s="2"/>
      <c r="DY178" s="2"/>
      <c r="DZ178" s="2"/>
      <c r="EA178" s="2"/>
      <c r="EB178" s="2"/>
      <c r="EC178" s="2"/>
      <c r="ED178" s="2"/>
      <c r="EE178" s="2"/>
      <c r="EF178" s="2"/>
      <c r="EG178" s="2"/>
      <c r="EH178" s="2"/>
      <c r="EI178" s="2"/>
      <c r="EJ178" s="2"/>
      <c r="EK178" s="2"/>
      <c r="EL178" s="2"/>
      <c r="EM178" s="2"/>
      <c r="EN178" s="2"/>
      <c r="EO178" s="2"/>
      <c r="EP178" s="2"/>
      <c r="EQ178" s="2"/>
      <c r="ER178" s="2"/>
      <c r="ES178" s="2"/>
      <c r="ET178" s="2"/>
      <c r="EU178" s="2"/>
      <c r="EV178" s="2"/>
      <c r="EW178" s="2"/>
      <c r="EX178" s="2"/>
      <c r="EY178" s="2"/>
      <c r="EZ178" s="2"/>
      <c r="FA178" s="2"/>
      <c r="FB178" s="2"/>
      <c r="FC178" s="2"/>
      <c r="FD178" s="2"/>
      <c r="FE178" s="2"/>
      <c r="FF178" s="2"/>
      <c r="FG178" s="2"/>
      <c r="FH178" s="2"/>
      <c r="FI178" s="2"/>
      <c r="FJ178" s="2"/>
      <c r="FK178" s="2"/>
      <c r="FL178" s="2"/>
      <c r="FM178" s="2"/>
      <c r="FN178" s="2"/>
      <c r="FO178" s="2"/>
      <c r="FP178" s="2"/>
      <c r="FQ178" s="2"/>
      <c r="FR178" s="2"/>
      <c r="FS178" s="2"/>
      <c r="FT178" s="2"/>
      <c r="FU178" s="2"/>
      <c r="FV178" s="2"/>
      <c r="FW178" s="2"/>
      <c r="FX178" s="2"/>
      <c r="FY178" s="2"/>
      <c r="FZ178" s="2"/>
      <c r="GA178" s="2"/>
      <c r="GB178" s="2"/>
      <c r="GC178" s="2"/>
      <c r="GD178" s="2"/>
    </row>
    <row r="179" spans="1:186" x14ac:dyDescent="0.25">
      <c r="A179" s="2"/>
      <c r="I179" s="44">
        <v>3</v>
      </c>
      <c r="J179" s="59">
        <f>AVERAGE(J52:J64)</f>
        <v>0.13357168947828507</v>
      </c>
      <c r="BL179" s="11" t="s">
        <v>219</v>
      </c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  <c r="CZ179" s="2"/>
      <c r="DA179" s="2"/>
      <c r="DB179" s="2"/>
      <c r="DC179" s="2"/>
      <c r="DD179" s="2"/>
      <c r="DE179" s="2"/>
      <c r="DF179" s="2"/>
      <c r="DG179" s="2"/>
      <c r="DH179" s="2"/>
      <c r="DI179" s="2"/>
      <c r="DJ179" s="2"/>
      <c r="DK179" s="2"/>
      <c r="DL179" s="2"/>
      <c r="DM179" s="2"/>
      <c r="DN179" s="2"/>
      <c r="DO179" s="2"/>
      <c r="DP179" s="2"/>
      <c r="DQ179" s="2"/>
      <c r="DR179" s="2"/>
      <c r="DS179" s="2"/>
      <c r="DT179" s="2"/>
      <c r="DU179" s="2"/>
      <c r="DV179" s="2"/>
      <c r="DW179" s="2"/>
      <c r="DX179" s="2"/>
      <c r="DY179" s="2"/>
      <c r="DZ179" s="2"/>
      <c r="EA179" s="2"/>
      <c r="EB179" s="2"/>
      <c r="EC179" s="2"/>
      <c r="ED179" s="2"/>
      <c r="EE179" s="2"/>
      <c r="EF179" s="2"/>
      <c r="EG179" s="2"/>
      <c r="EH179" s="2"/>
      <c r="EI179" s="2"/>
      <c r="EJ179" s="2"/>
      <c r="EK179" s="2"/>
      <c r="EL179" s="2"/>
      <c r="EM179" s="2"/>
      <c r="EN179" s="2"/>
      <c r="EO179" s="2"/>
      <c r="EP179" s="2"/>
      <c r="EQ179" s="2"/>
      <c r="ER179" s="2"/>
      <c r="ES179" s="2"/>
      <c r="ET179" s="2"/>
      <c r="EU179" s="2"/>
      <c r="EV179" s="2"/>
      <c r="EW179" s="2"/>
      <c r="EX179" s="2"/>
      <c r="EY179" s="2"/>
      <c r="EZ179" s="2"/>
      <c r="FA179" s="2"/>
      <c r="FB179" s="2"/>
      <c r="FC179" s="2"/>
      <c r="FD179" s="2"/>
      <c r="FE179" s="2"/>
      <c r="FF179" s="2"/>
      <c r="FG179" s="2"/>
      <c r="FH179" s="2"/>
      <c r="FI179" s="2"/>
      <c r="FJ179" s="2"/>
      <c r="FK179" s="2"/>
      <c r="FL179" s="2"/>
      <c r="FM179" s="2"/>
      <c r="FN179" s="2"/>
      <c r="FO179" s="2"/>
      <c r="FP179" s="2"/>
      <c r="FQ179" s="2"/>
      <c r="FR179" s="2"/>
      <c r="FS179" s="2"/>
      <c r="FT179" s="2"/>
      <c r="FU179" s="2"/>
      <c r="FV179" s="2"/>
      <c r="FW179" s="2"/>
      <c r="FX179" s="2"/>
      <c r="FY179" s="2"/>
      <c r="FZ179" s="2"/>
      <c r="GA179" s="2"/>
      <c r="GB179" s="2"/>
      <c r="GC179" s="2"/>
      <c r="GD179" s="2"/>
    </row>
    <row r="180" spans="1:186" x14ac:dyDescent="0.25">
      <c r="A180" s="2"/>
      <c r="I180" s="44">
        <v>5</v>
      </c>
      <c r="J180" s="59">
        <f>AVERAGE(J64:J112)</f>
        <v>0.150961305185109</v>
      </c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  <c r="DN180" s="2"/>
      <c r="DO180" s="2"/>
      <c r="DP180" s="2"/>
      <c r="DQ180" s="2"/>
      <c r="DR180" s="2"/>
      <c r="DS180" s="2"/>
      <c r="DT180" s="2"/>
      <c r="DU180" s="2"/>
      <c r="DV180" s="2"/>
      <c r="DW180" s="2"/>
      <c r="DX180" s="2"/>
      <c r="DY180" s="2"/>
      <c r="DZ180" s="2"/>
      <c r="EA180" s="2"/>
      <c r="EB180" s="2"/>
      <c r="EC180" s="2"/>
      <c r="ED180" s="2"/>
      <c r="EE180" s="2"/>
      <c r="EF180" s="2"/>
      <c r="EG180" s="2"/>
      <c r="EH180" s="2"/>
      <c r="EI180" s="2"/>
      <c r="EJ180" s="2"/>
      <c r="EK180" s="2"/>
      <c r="EL180" s="2"/>
      <c r="EM180" s="2"/>
      <c r="EN180" s="2"/>
      <c r="EO180" s="2"/>
      <c r="EP180" s="2"/>
      <c r="EQ180" s="2"/>
      <c r="ER180" s="2"/>
      <c r="ES180" s="2"/>
      <c r="ET180" s="2"/>
      <c r="EU180" s="2"/>
      <c r="EV180" s="2"/>
      <c r="EW180" s="2"/>
      <c r="EX180" s="2"/>
      <c r="EY180" s="2"/>
      <c r="EZ180" s="2"/>
      <c r="FA180" s="2"/>
      <c r="FB180" s="2"/>
      <c r="FC180" s="2"/>
      <c r="FD180" s="2"/>
      <c r="FE180" s="2"/>
      <c r="FF180" s="2"/>
      <c r="FG180" s="2"/>
      <c r="FH180" s="2"/>
      <c r="FI180" s="2"/>
      <c r="FJ180" s="2"/>
      <c r="FK180" s="2"/>
      <c r="FL180" s="2"/>
      <c r="FM180" s="2"/>
      <c r="FN180" s="2"/>
      <c r="FO180" s="2"/>
      <c r="FP180" s="2"/>
      <c r="FQ180" s="2"/>
      <c r="FR180" s="2"/>
      <c r="FS180" s="2"/>
      <c r="FT180" s="2"/>
      <c r="FU180" s="2"/>
      <c r="FV180" s="2"/>
      <c r="FW180" s="2"/>
      <c r="FX180" s="2"/>
      <c r="FY180" s="2"/>
      <c r="FZ180" s="2"/>
      <c r="GA180" s="2"/>
      <c r="GB180" s="2"/>
      <c r="GC180" s="2"/>
      <c r="GD180" s="2"/>
    </row>
    <row r="181" spans="1:186" x14ac:dyDescent="0.25">
      <c r="A181" s="2"/>
      <c r="I181" s="44">
        <v>10</v>
      </c>
      <c r="J181" s="59">
        <f>AVERAGE(J112:J130)</f>
        <v>0.21176932464893458</v>
      </c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  <c r="DN181" s="2"/>
      <c r="DO181" s="2"/>
      <c r="DP181" s="2"/>
      <c r="DQ181" s="2"/>
      <c r="DR181" s="2"/>
      <c r="DS181" s="2"/>
      <c r="DT181" s="2"/>
      <c r="DU181" s="2"/>
      <c r="DV181" s="2"/>
      <c r="DW181" s="2"/>
      <c r="DX181" s="2"/>
      <c r="DY181" s="2"/>
      <c r="DZ181" s="2"/>
      <c r="EA181" s="2"/>
      <c r="EB181" s="2"/>
      <c r="EC181" s="2"/>
      <c r="ED181" s="2"/>
      <c r="EE181" s="2"/>
      <c r="EF181" s="2"/>
      <c r="EG181" s="2"/>
      <c r="EH181" s="2"/>
      <c r="EI181" s="2"/>
      <c r="EJ181" s="2"/>
      <c r="EK181" s="2"/>
      <c r="EL181" s="2"/>
      <c r="EM181" s="2"/>
      <c r="EN181" s="2"/>
      <c r="EO181" s="2"/>
      <c r="EP181" s="2"/>
      <c r="EQ181" s="2"/>
      <c r="ER181" s="2"/>
      <c r="ES181" s="2"/>
      <c r="ET181" s="2"/>
      <c r="EU181" s="2"/>
      <c r="EV181" s="2"/>
      <c r="EW181" s="2"/>
      <c r="EX181" s="2"/>
      <c r="EY181" s="2"/>
      <c r="EZ181" s="2"/>
      <c r="FA181" s="2"/>
      <c r="FB181" s="2"/>
      <c r="FC181" s="2"/>
      <c r="FD181" s="2"/>
      <c r="FE181" s="2"/>
      <c r="FF181" s="2"/>
      <c r="FG181" s="2"/>
      <c r="FH181" s="2"/>
      <c r="FI181" s="2"/>
      <c r="FJ181" s="2"/>
      <c r="FK181" s="2"/>
      <c r="FL181" s="2"/>
      <c r="FM181" s="2"/>
      <c r="FN181" s="2"/>
      <c r="FO181" s="2"/>
      <c r="FP181" s="2"/>
      <c r="FQ181" s="2"/>
      <c r="FR181" s="2"/>
      <c r="FS181" s="2"/>
      <c r="FT181" s="2"/>
      <c r="FU181" s="2"/>
      <c r="FV181" s="2"/>
      <c r="FW181" s="2"/>
      <c r="FX181" s="2"/>
      <c r="FY181" s="2"/>
      <c r="FZ181" s="2"/>
      <c r="GA181" s="2"/>
      <c r="GB181" s="2"/>
      <c r="GC181" s="2"/>
      <c r="GD181" s="2"/>
    </row>
    <row r="182" spans="1:186" x14ac:dyDescent="0.25">
      <c r="A182" s="2"/>
      <c r="I182" s="44">
        <v>20</v>
      </c>
      <c r="J182" s="59">
        <f>AVERAGE(J130:J136)</f>
        <v>0.27897310480932391</v>
      </c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2"/>
      <c r="DH182" s="2"/>
      <c r="DI182" s="2"/>
      <c r="DJ182" s="2"/>
      <c r="DK182" s="2"/>
      <c r="DL182" s="2"/>
      <c r="DM182" s="2"/>
      <c r="DN182" s="2"/>
      <c r="DO182" s="2"/>
      <c r="DP182" s="2"/>
      <c r="DQ182" s="2"/>
      <c r="DR182" s="2"/>
      <c r="DS182" s="2"/>
      <c r="DT182" s="2"/>
      <c r="DU182" s="2"/>
      <c r="DV182" s="2"/>
      <c r="DW182" s="2"/>
      <c r="DX182" s="2"/>
      <c r="DY182" s="2"/>
      <c r="DZ182" s="2"/>
      <c r="EA182" s="2"/>
      <c r="EB182" s="2"/>
      <c r="EC182" s="2"/>
      <c r="ED182" s="2"/>
      <c r="EE182" s="2"/>
      <c r="EF182" s="2"/>
      <c r="EG182" s="2"/>
      <c r="EH182" s="2"/>
      <c r="EI182" s="2"/>
      <c r="EJ182" s="2"/>
      <c r="EK182" s="2"/>
      <c r="EL182" s="2"/>
      <c r="EM182" s="2"/>
      <c r="EN182" s="2"/>
      <c r="EO182" s="2"/>
      <c r="EP182" s="2"/>
      <c r="EQ182" s="2"/>
      <c r="ER182" s="2"/>
      <c r="ES182" s="2"/>
      <c r="ET182" s="2"/>
      <c r="EU182" s="2"/>
      <c r="EV182" s="2"/>
      <c r="EW182" s="2"/>
      <c r="EX182" s="2"/>
      <c r="EY182" s="2"/>
      <c r="EZ182" s="2"/>
      <c r="FA182" s="2"/>
      <c r="FB182" s="2"/>
      <c r="FC182" s="2"/>
      <c r="FD182" s="2"/>
      <c r="FE182" s="2"/>
      <c r="FF182" s="2"/>
      <c r="FG182" s="2"/>
      <c r="FH182" s="2"/>
      <c r="FI182" s="2"/>
      <c r="FJ182" s="2"/>
      <c r="FK182" s="2"/>
      <c r="FL182" s="2"/>
      <c r="FM182" s="2"/>
      <c r="FN182" s="2"/>
      <c r="FO182" s="2"/>
      <c r="FP182" s="2"/>
      <c r="FQ182" s="2"/>
      <c r="FR182" s="2"/>
      <c r="FS182" s="2"/>
      <c r="FT182" s="2"/>
      <c r="FU182" s="2"/>
      <c r="FV182" s="2"/>
      <c r="FW182" s="2"/>
      <c r="FX182" s="2"/>
      <c r="FY182" s="2"/>
      <c r="FZ182" s="2"/>
      <c r="GA182" s="2"/>
      <c r="GB182" s="2"/>
      <c r="GC182" s="2"/>
      <c r="GD182" s="2"/>
    </row>
    <row r="184" spans="1:186" x14ac:dyDescent="0.25">
      <c r="BL184" s="11" t="s">
        <v>220</v>
      </c>
    </row>
    <row r="185" spans="1:186" x14ac:dyDescent="0.25">
      <c r="BL185" s="11">
        <v>1</v>
      </c>
    </row>
    <row r="186" spans="1:186" x14ac:dyDescent="0.25">
      <c r="BL186" s="11">
        <v>2</v>
      </c>
    </row>
    <row r="187" spans="1:186" x14ac:dyDescent="0.25">
      <c r="B187" s="36">
        <f t="shared" ref="B187:J188" si="84">+B55</f>
        <v>1332</v>
      </c>
      <c r="C187" s="37" t="str">
        <f t="shared" si="84"/>
        <v>Cashword Multiplier</v>
      </c>
      <c r="D187" s="38">
        <f t="shared" si="84"/>
        <v>42615</v>
      </c>
      <c r="E187" s="39">
        <f t="shared" si="84"/>
        <v>15</v>
      </c>
      <c r="F187" s="40">
        <f t="shared" si="84"/>
        <v>0.55005000000000004</v>
      </c>
      <c r="G187" s="41">
        <f t="shared" si="84"/>
        <v>1645485</v>
      </c>
      <c r="H187" s="41">
        <f t="shared" si="84"/>
        <v>0</v>
      </c>
      <c r="I187" s="42">
        <f t="shared" si="84"/>
        <v>0.99717298427415679</v>
      </c>
      <c r="J187" s="43">
        <f t="shared" si="84"/>
        <v>0.17075826245152639</v>
      </c>
      <c r="K187" s="39">
        <f>IF(E187&lt;12," ",J187/$L$189*100)</f>
        <v>113.22293007110011</v>
      </c>
      <c r="L187" s="66"/>
    </row>
    <row r="188" spans="1:186" x14ac:dyDescent="0.25">
      <c r="B188" s="36">
        <f t="shared" si="84"/>
        <v>1355</v>
      </c>
      <c r="C188" s="37" t="str">
        <f t="shared" si="84"/>
        <v>Doubling Star Cashword</v>
      </c>
      <c r="D188" s="38">
        <f t="shared" si="84"/>
        <v>42706</v>
      </c>
      <c r="E188" s="39">
        <f t="shared" si="84"/>
        <v>19</v>
      </c>
      <c r="F188" s="40">
        <f t="shared" si="84"/>
        <v>0.54330000000000001</v>
      </c>
      <c r="G188" s="41">
        <f t="shared" si="84"/>
        <v>1624404</v>
      </c>
      <c r="H188" s="41">
        <f t="shared" si="84"/>
        <v>0</v>
      </c>
      <c r="I188" s="42">
        <f t="shared" si="84"/>
        <v>0.99662801398858825</v>
      </c>
      <c r="J188" s="43">
        <f t="shared" si="84"/>
        <v>0.15935001516046152</v>
      </c>
      <c r="K188" s="39">
        <f>IF(E188&lt;12," ",J188/$L$189*100)</f>
        <v>105.65858052381701</v>
      </c>
      <c r="L188" s="66"/>
    </row>
    <row r="189" spans="1:186" ht="13.5" customHeight="1" x14ac:dyDescent="0.25">
      <c r="B189" s="36">
        <f t="shared" ref="B189:J191" si="85">+B58</f>
        <v>1307</v>
      </c>
      <c r="C189" s="37" t="str">
        <f t="shared" si="85"/>
        <v>Money Bag Cashword</v>
      </c>
      <c r="D189" s="38">
        <f t="shared" si="85"/>
        <v>42342</v>
      </c>
      <c r="E189" s="39">
        <f t="shared" si="85"/>
        <v>12</v>
      </c>
      <c r="F189" s="40">
        <f t="shared" si="85"/>
        <v>0.5202</v>
      </c>
      <c r="G189" s="41">
        <f t="shared" si="85"/>
        <v>225</v>
      </c>
      <c r="H189" s="41">
        <f t="shared" si="85"/>
        <v>1555713</v>
      </c>
      <c r="I189" s="42">
        <f t="shared" si="85"/>
        <v>0.99701268742791238</v>
      </c>
      <c r="J189" s="45" t="s">
        <v>75</v>
      </c>
      <c r="K189" s="39" t="s">
        <v>75</v>
      </c>
      <c r="L189" s="66">
        <f>AVERAGE(J187:J191)</f>
        <v>0.15081597194516699</v>
      </c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44"/>
      <c r="AD189" s="44"/>
      <c r="AE189" s="44"/>
      <c r="AF189" s="44"/>
      <c r="AG189" s="44"/>
      <c r="AH189" s="44"/>
      <c r="AI189" s="44"/>
      <c r="AJ189" s="44"/>
      <c r="AK189" s="44"/>
      <c r="AL189" s="44"/>
      <c r="AM189" s="44"/>
      <c r="AN189" s="44"/>
      <c r="AO189" s="44"/>
      <c r="AP189" s="44"/>
      <c r="AQ189" s="44"/>
      <c r="AR189" s="44"/>
      <c r="AS189" s="44"/>
      <c r="AT189" s="44"/>
      <c r="AU189" s="44"/>
      <c r="AV189" s="44"/>
      <c r="AW189" s="44"/>
      <c r="AX189" s="44"/>
      <c r="AY189" s="44"/>
      <c r="AZ189" s="44"/>
      <c r="BA189" s="44"/>
      <c r="BB189" s="44"/>
      <c r="BC189" s="44"/>
      <c r="BD189" s="44"/>
      <c r="BE189" s="44"/>
      <c r="BF189" s="44"/>
      <c r="BG189" s="44"/>
      <c r="BH189" s="44"/>
      <c r="BI189" s="44"/>
      <c r="BJ189" s="44"/>
      <c r="BK189" s="44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  <c r="DN189" s="2"/>
      <c r="DO189" s="2"/>
      <c r="DP189" s="2"/>
      <c r="DQ189" s="2"/>
      <c r="DR189" s="2"/>
      <c r="DS189" s="2"/>
      <c r="DT189" s="2"/>
      <c r="DU189" s="2"/>
      <c r="DV189" s="2"/>
      <c r="DW189" s="2"/>
      <c r="DX189" s="2"/>
      <c r="DY189" s="2"/>
      <c r="DZ189" s="2"/>
      <c r="EA189" s="2"/>
      <c r="EB189" s="2"/>
      <c r="EC189" s="2"/>
      <c r="ED189" s="2"/>
      <c r="EE189" s="2"/>
      <c r="EF189" s="2"/>
      <c r="EG189" s="2"/>
      <c r="EH189" s="2"/>
      <c r="EI189" s="2"/>
      <c r="EJ189" s="2"/>
      <c r="EK189" s="2"/>
      <c r="EL189" s="2"/>
      <c r="EM189" s="2"/>
      <c r="EN189" s="2"/>
      <c r="EO189" s="2"/>
      <c r="EP189" s="2"/>
      <c r="EQ189" s="2"/>
      <c r="ER189" s="2"/>
      <c r="ES189" s="2"/>
      <c r="ET189" s="2"/>
      <c r="EU189" s="2"/>
      <c r="EV189" s="2"/>
      <c r="EW189" s="2"/>
      <c r="EX189" s="2"/>
      <c r="EY189" s="2"/>
      <c r="EZ189" s="2"/>
      <c r="FA189" s="2"/>
      <c r="FB189" s="2"/>
      <c r="FC189" s="2"/>
      <c r="FD189" s="2"/>
      <c r="FE189" s="2"/>
      <c r="FF189" s="2"/>
      <c r="FG189" s="2"/>
      <c r="FH189" s="2"/>
      <c r="FI189" s="2"/>
      <c r="FJ189" s="2"/>
      <c r="FK189" s="2"/>
      <c r="FL189" s="2"/>
      <c r="FM189" s="2"/>
      <c r="FN189" s="2"/>
      <c r="FO189" s="2"/>
      <c r="FP189" s="2"/>
      <c r="FQ189" s="2"/>
      <c r="FR189" s="2"/>
      <c r="FS189" s="2"/>
      <c r="FT189" s="2"/>
      <c r="FU189" s="2"/>
      <c r="FV189" s="2"/>
      <c r="FW189" s="2"/>
      <c r="FX189" s="2"/>
      <c r="FY189" s="2"/>
      <c r="FZ189" s="2"/>
      <c r="GA189" s="2"/>
      <c r="GB189" s="2"/>
      <c r="GC189" s="2"/>
      <c r="GD189" s="2"/>
    </row>
    <row r="190" spans="1:186" ht="13.5" customHeight="1" x14ac:dyDescent="0.25">
      <c r="B190" s="36">
        <f t="shared" si="85"/>
        <v>1323</v>
      </c>
      <c r="C190" s="37" t="str">
        <f t="shared" si="85"/>
        <v>Mystery Cashword</v>
      </c>
      <c r="D190" s="38">
        <f t="shared" si="85"/>
        <v>42496</v>
      </c>
      <c r="E190" s="39">
        <f t="shared" si="85"/>
        <v>18</v>
      </c>
      <c r="F190" s="40">
        <f t="shared" si="85"/>
        <v>0.54869999999999997</v>
      </c>
      <c r="G190" s="41">
        <f t="shared" si="85"/>
        <v>1055013</v>
      </c>
      <c r="H190" s="41">
        <f t="shared" si="85"/>
        <v>582528</v>
      </c>
      <c r="I190" s="42">
        <f t="shared" si="85"/>
        <v>0.99480043739748492</v>
      </c>
      <c r="J190" s="43">
        <f t="shared" si="85"/>
        <v>0.131703317747315</v>
      </c>
      <c r="K190" s="39">
        <f>IF(E190&lt;12," ",J190/$L$189*100)</f>
        <v>87.327168368612249</v>
      </c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  <c r="AC190" s="44"/>
      <c r="AD190" s="44"/>
      <c r="AE190" s="44"/>
      <c r="AF190" s="44"/>
      <c r="AG190" s="44"/>
      <c r="AH190" s="44"/>
      <c r="AI190" s="44"/>
      <c r="AJ190" s="44"/>
      <c r="AK190" s="44"/>
      <c r="AL190" s="44"/>
      <c r="AM190" s="44"/>
      <c r="AN190" s="44"/>
      <c r="AO190" s="44"/>
      <c r="AP190" s="44"/>
      <c r="AQ190" s="44"/>
      <c r="AR190" s="44"/>
      <c r="AS190" s="44"/>
      <c r="AT190" s="44"/>
      <c r="AU190" s="44"/>
      <c r="AV190" s="44"/>
      <c r="AW190" s="44"/>
      <c r="AX190" s="44"/>
      <c r="AY190" s="44"/>
      <c r="AZ190" s="44"/>
      <c r="BA190" s="44"/>
      <c r="BB190" s="44"/>
      <c r="BC190" s="44"/>
      <c r="BD190" s="44"/>
      <c r="BE190" s="44"/>
      <c r="BF190" s="44"/>
      <c r="BG190" s="44"/>
      <c r="BH190" s="44"/>
      <c r="BI190" s="44"/>
      <c r="BJ190" s="44"/>
      <c r="BK190" s="44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/>
      <c r="DO190" s="2"/>
      <c r="DP190" s="2"/>
      <c r="DQ190" s="2"/>
      <c r="DR190" s="2"/>
      <c r="DS190" s="2"/>
      <c r="DT190" s="2"/>
      <c r="DU190" s="2"/>
      <c r="DV190" s="2"/>
      <c r="DW190" s="2"/>
      <c r="DX190" s="2"/>
      <c r="DY190" s="2"/>
      <c r="DZ190" s="2"/>
      <c r="EA190" s="2"/>
      <c r="EB190" s="2"/>
      <c r="EC190" s="2"/>
      <c r="ED190" s="2"/>
      <c r="EE190" s="2"/>
      <c r="EF190" s="2"/>
      <c r="EG190" s="2"/>
      <c r="EH190" s="2"/>
      <c r="EI190" s="2"/>
      <c r="EJ190" s="2"/>
      <c r="EK190" s="2"/>
      <c r="EL190" s="2"/>
      <c r="EM190" s="2"/>
      <c r="EN190" s="2"/>
      <c r="EO190" s="2"/>
      <c r="EP190" s="2"/>
      <c r="EQ190" s="2"/>
      <c r="ER190" s="2"/>
      <c r="ES190" s="2"/>
      <c r="ET190" s="2"/>
      <c r="EU190" s="2"/>
      <c r="EV190" s="2"/>
      <c r="EW190" s="2"/>
      <c r="EX190" s="2"/>
      <c r="EY190" s="2"/>
      <c r="EZ190" s="2"/>
      <c r="FA190" s="2"/>
      <c r="FB190" s="2"/>
      <c r="FC190" s="2"/>
      <c r="FD190" s="2"/>
      <c r="FE190" s="2"/>
      <c r="FF190" s="2"/>
      <c r="FG190" s="2"/>
      <c r="FH190" s="2"/>
      <c r="FI190" s="2"/>
      <c r="FJ190" s="2"/>
      <c r="FK190" s="2"/>
      <c r="FL190" s="2"/>
      <c r="FM190" s="2"/>
      <c r="FN190" s="2"/>
      <c r="FO190" s="2"/>
      <c r="FP190" s="2"/>
      <c r="FQ190" s="2"/>
      <c r="FR190" s="2"/>
      <c r="FS190" s="2"/>
      <c r="FT190" s="2"/>
      <c r="FU190" s="2"/>
      <c r="FV190" s="2"/>
      <c r="FW190" s="2"/>
      <c r="FX190" s="2"/>
      <c r="FY190" s="2"/>
      <c r="FZ190" s="2"/>
      <c r="GA190" s="2"/>
      <c r="GB190" s="2"/>
      <c r="GC190" s="2"/>
      <c r="GD190" s="2"/>
    </row>
    <row r="191" spans="1:186" ht="13.5" customHeight="1" x14ac:dyDescent="0.25">
      <c r="B191" s="36">
        <f t="shared" si="85"/>
        <v>1308</v>
      </c>
      <c r="C191" s="37" t="str">
        <f t="shared" si="85"/>
        <v>One Word Cashword</v>
      </c>
      <c r="D191" s="38">
        <f t="shared" si="85"/>
        <v>42430</v>
      </c>
      <c r="E191" s="39">
        <f t="shared" si="85"/>
        <v>22</v>
      </c>
      <c r="F191" s="40">
        <f t="shared" si="85"/>
        <v>0.51780000000000004</v>
      </c>
      <c r="G191" s="41">
        <f t="shared" si="85"/>
        <v>254457</v>
      </c>
      <c r="H191" s="41">
        <f t="shared" si="85"/>
        <v>1291098</v>
      </c>
      <c r="I191" s="42">
        <f t="shared" si="85"/>
        <v>0.99494978756276553</v>
      </c>
      <c r="J191" s="43">
        <f t="shared" si="85"/>
        <v>0.14145229242136509</v>
      </c>
      <c r="K191" s="39">
        <f>IF(E191&lt;12," ",J191/$L$189*100)</f>
        <v>93.791321036470649</v>
      </c>
      <c r="L191" s="2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44"/>
      <c r="AD191" s="44"/>
      <c r="AE191" s="44"/>
      <c r="AF191" s="44"/>
      <c r="AG191" s="44"/>
      <c r="AH191" s="44"/>
      <c r="AI191" s="44"/>
      <c r="AJ191" s="44"/>
      <c r="AK191" s="44"/>
      <c r="AL191" s="44"/>
      <c r="AM191" s="44"/>
      <c r="AN191" s="44"/>
      <c r="AO191" s="44"/>
      <c r="AP191" s="44"/>
      <c r="AQ191" s="44"/>
      <c r="AR191" s="44"/>
      <c r="AS191" s="44"/>
      <c r="AT191" s="44"/>
      <c r="AU191" s="44"/>
      <c r="AV191" s="44"/>
      <c r="AW191" s="44"/>
      <c r="AX191" s="44"/>
      <c r="AY191" s="44"/>
      <c r="AZ191" s="44"/>
      <c r="BA191" s="44"/>
      <c r="BB191" s="44"/>
      <c r="BC191" s="44"/>
      <c r="BD191" s="44"/>
      <c r="BE191" s="44"/>
      <c r="BF191" s="44"/>
      <c r="BG191" s="44"/>
      <c r="BH191" s="44"/>
      <c r="BI191" s="44"/>
      <c r="BJ191" s="44"/>
      <c r="BK191" s="44"/>
      <c r="BL191" s="44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  <c r="DN191" s="2"/>
      <c r="DO191" s="2"/>
      <c r="DP191" s="2"/>
      <c r="DQ191" s="2"/>
      <c r="DR191" s="2"/>
      <c r="DS191" s="2"/>
      <c r="DT191" s="2"/>
      <c r="DU191" s="2"/>
      <c r="DV191" s="2"/>
      <c r="DW191" s="2"/>
      <c r="DX191" s="2"/>
      <c r="DY191" s="2"/>
      <c r="DZ191" s="2"/>
      <c r="EA191" s="2"/>
      <c r="EB191" s="2"/>
      <c r="EC191" s="2"/>
      <c r="ED191" s="2"/>
      <c r="EE191" s="2"/>
      <c r="EF191" s="2"/>
      <c r="EG191" s="2"/>
      <c r="EH191" s="2"/>
      <c r="EI191" s="2"/>
      <c r="EJ191" s="2"/>
      <c r="EK191" s="2"/>
      <c r="EL191" s="2"/>
      <c r="EM191" s="2"/>
      <c r="EN191" s="2"/>
      <c r="EO191" s="2"/>
      <c r="EP191" s="2"/>
      <c r="EQ191" s="2"/>
      <c r="ER191" s="2"/>
      <c r="ES191" s="2"/>
      <c r="ET191" s="2"/>
      <c r="EU191" s="2"/>
      <c r="EV191" s="2"/>
      <c r="EW191" s="2"/>
      <c r="EX191" s="2"/>
      <c r="EY191" s="2"/>
      <c r="EZ191" s="2"/>
      <c r="FA191" s="2"/>
      <c r="FB191" s="2"/>
      <c r="FC191" s="2"/>
      <c r="FD191" s="2"/>
      <c r="FE191" s="2"/>
      <c r="FF191" s="2"/>
      <c r="FG191" s="2"/>
      <c r="FH191" s="2"/>
      <c r="FI191" s="2"/>
      <c r="FJ191" s="2"/>
      <c r="FK191" s="2"/>
      <c r="FL191" s="2"/>
      <c r="FM191" s="2"/>
      <c r="FN191" s="2"/>
      <c r="FO191" s="2"/>
      <c r="FP191" s="2"/>
      <c r="FQ191" s="2"/>
      <c r="FR191" s="2"/>
      <c r="FS191" s="2"/>
      <c r="FT191" s="2"/>
      <c r="FU191" s="2"/>
      <c r="FV191" s="2"/>
      <c r="FW191" s="2"/>
      <c r="FX191" s="2"/>
      <c r="FY191" s="2"/>
      <c r="FZ191" s="2"/>
      <c r="GA191" s="2"/>
      <c r="GB191" s="2"/>
      <c r="GC191" s="2"/>
      <c r="GD191" s="2"/>
    </row>
    <row r="192" spans="1:186" ht="13.5" customHeight="1" x14ac:dyDescent="0.25"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  <c r="AD192" s="44"/>
      <c r="AE192" s="44"/>
      <c r="AF192" s="44"/>
      <c r="AG192" s="44"/>
      <c r="AH192" s="44"/>
      <c r="AI192" s="44"/>
      <c r="AJ192" s="44"/>
      <c r="AK192" s="44"/>
      <c r="AL192" s="44"/>
      <c r="AM192" s="44"/>
      <c r="AN192" s="44"/>
      <c r="AO192" s="44"/>
      <c r="AP192" s="44"/>
      <c r="AQ192" s="44"/>
      <c r="AR192" s="44"/>
      <c r="AS192" s="44"/>
      <c r="AT192" s="44"/>
      <c r="AU192" s="44"/>
      <c r="AV192" s="44"/>
      <c r="AW192" s="44"/>
      <c r="AX192" s="44"/>
      <c r="AY192" s="44"/>
      <c r="AZ192" s="44"/>
      <c r="BA192" s="44"/>
      <c r="BB192" s="44"/>
      <c r="BC192" s="44"/>
      <c r="BD192" s="44"/>
      <c r="BE192" s="44"/>
      <c r="BF192" s="44"/>
      <c r="BG192" s="44"/>
      <c r="BH192" s="44"/>
      <c r="BI192" s="44"/>
      <c r="BJ192" s="44"/>
      <c r="BK192" s="44"/>
      <c r="BL192" s="44">
        <v>20</v>
      </c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  <c r="DN192" s="2"/>
      <c r="DO192" s="2"/>
      <c r="DP192" s="2"/>
      <c r="DQ192" s="2"/>
      <c r="DR192" s="2"/>
      <c r="DS192" s="2"/>
      <c r="DT192" s="2"/>
      <c r="DU192" s="2"/>
      <c r="DV192" s="2"/>
      <c r="DW192" s="2"/>
      <c r="DX192" s="2"/>
      <c r="DY192" s="2"/>
      <c r="DZ192" s="2"/>
      <c r="EA192" s="2"/>
      <c r="EB192" s="2"/>
      <c r="EC192" s="2"/>
      <c r="ED192" s="2"/>
      <c r="EE192" s="2"/>
      <c r="EF192" s="2"/>
      <c r="EG192" s="2"/>
      <c r="EH192" s="2"/>
      <c r="EI192" s="2"/>
      <c r="EJ192" s="2"/>
      <c r="EK192" s="2"/>
      <c r="EL192" s="2"/>
      <c r="EM192" s="2"/>
      <c r="EN192" s="2"/>
      <c r="EO192" s="2"/>
      <c r="EP192" s="2"/>
      <c r="EQ192" s="2"/>
      <c r="ER192" s="2"/>
      <c r="ES192" s="2"/>
      <c r="ET192" s="2"/>
      <c r="EU192" s="2"/>
      <c r="EV192" s="2"/>
      <c r="EW192" s="2"/>
      <c r="EX192" s="2"/>
      <c r="EY192" s="2"/>
      <c r="EZ192" s="2"/>
      <c r="FA192" s="2"/>
      <c r="FB192" s="2"/>
      <c r="FC192" s="2"/>
      <c r="FD192" s="2"/>
      <c r="FE192" s="2"/>
      <c r="FF192" s="2"/>
      <c r="FG192" s="2"/>
      <c r="FH192" s="2"/>
      <c r="FI192" s="2"/>
      <c r="FJ192" s="2"/>
      <c r="FK192" s="2"/>
      <c r="FL192" s="2"/>
      <c r="FM192" s="2"/>
      <c r="FN192" s="2"/>
      <c r="FO192" s="2"/>
      <c r="FP192" s="2"/>
      <c r="FQ192" s="2"/>
      <c r="FR192" s="2"/>
      <c r="FS192" s="2"/>
      <c r="FT192" s="2"/>
      <c r="FU192" s="2"/>
      <c r="FV192" s="2"/>
      <c r="FW192" s="2"/>
      <c r="FX192" s="2"/>
      <c r="FY192" s="2"/>
      <c r="FZ192" s="2"/>
      <c r="GA192" s="2"/>
      <c r="GB192" s="2"/>
      <c r="GC192" s="2"/>
      <c r="GD192" s="2"/>
    </row>
    <row r="193" spans="2:186" ht="13.5" customHeight="1" x14ac:dyDescent="0.25">
      <c r="B193" s="36">
        <f t="shared" ref="B193:J194" si="86">+B53</f>
        <v>1259</v>
      </c>
      <c r="C193" s="37" t="str">
        <f t="shared" si="86"/>
        <v>Bingo Boxes</v>
      </c>
      <c r="D193" s="38">
        <f t="shared" si="86"/>
        <v>42314</v>
      </c>
      <c r="E193" s="39">
        <f t="shared" si="86"/>
        <v>25</v>
      </c>
      <c r="F193" s="40">
        <f t="shared" si="86"/>
        <v>0.48959999999999998</v>
      </c>
      <c r="G193" s="41">
        <f t="shared" si="86"/>
        <v>8391</v>
      </c>
      <c r="H193" s="41">
        <f t="shared" si="86"/>
        <v>1450398</v>
      </c>
      <c r="I193" s="42">
        <f t="shared" si="86"/>
        <v>0.99318423202614381</v>
      </c>
      <c r="J193" s="43">
        <f t="shared" si="86"/>
        <v>0.10313342801972457</v>
      </c>
      <c r="K193" s="39">
        <f t="shared" ref="K193:K196" si="87">IF(E193&lt;12," ",J193/$L$193*100)</f>
        <v>98.72613775891142</v>
      </c>
      <c r="L193" s="66">
        <f>AVERAGE(J193:J196)</f>
        <v>0.1044641574772992</v>
      </c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44"/>
      <c r="AD193" s="44"/>
      <c r="AE193" s="44"/>
      <c r="AF193" s="44"/>
      <c r="AG193" s="44"/>
      <c r="AH193" s="44"/>
      <c r="AI193" s="44"/>
      <c r="AJ193" s="44"/>
      <c r="AK193" s="44"/>
      <c r="AL193" s="44"/>
      <c r="AM193" s="44"/>
      <c r="AN193" s="44"/>
      <c r="AO193" s="44"/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4"/>
      <c r="BA193" s="44"/>
      <c r="BB193" s="44"/>
      <c r="BC193" s="44"/>
      <c r="BD193" s="44"/>
      <c r="BE193" s="44"/>
      <c r="BF193" s="44"/>
      <c r="BG193" s="44"/>
      <c r="BH193" s="44"/>
      <c r="BI193" s="44"/>
      <c r="BJ193" s="44"/>
      <c r="BK193" s="44"/>
      <c r="BL193" s="44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/>
      <c r="DO193" s="2"/>
      <c r="DP193" s="2"/>
      <c r="DQ193" s="2"/>
      <c r="DR193" s="2"/>
      <c r="DS193" s="2"/>
      <c r="DT193" s="2"/>
      <c r="DU193" s="2"/>
      <c r="DV193" s="2"/>
      <c r="DW193" s="2"/>
      <c r="DX193" s="2"/>
      <c r="DY193" s="2"/>
      <c r="DZ193" s="2"/>
      <c r="EA193" s="2"/>
      <c r="EB193" s="2"/>
      <c r="EC193" s="2"/>
      <c r="ED193" s="2"/>
      <c r="EE193" s="2"/>
      <c r="EF193" s="2"/>
      <c r="EG193" s="2"/>
      <c r="EH193" s="2"/>
      <c r="EI193" s="2"/>
      <c r="EJ193" s="2"/>
      <c r="EK193" s="2"/>
      <c r="EL193" s="2"/>
      <c r="EM193" s="2"/>
      <c r="EN193" s="2"/>
      <c r="EO193" s="2"/>
      <c r="EP193" s="2"/>
      <c r="EQ193" s="2"/>
      <c r="ER193" s="2"/>
      <c r="ES193" s="2"/>
      <c r="ET193" s="2"/>
      <c r="EU193" s="2"/>
      <c r="EV193" s="2"/>
      <c r="EW193" s="2"/>
      <c r="EX193" s="2"/>
      <c r="EY193" s="2"/>
      <c r="EZ193" s="2"/>
      <c r="FA193" s="2"/>
      <c r="FB193" s="2"/>
      <c r="FC193" s="2"/>
      <c r="FD193" s="2"/>
      <c r="FE193" s="2"/>
      <c r="FF193" s="2"/>
      <c r="FG193" s="2"/>
      <c r="FH193" s="2"/>
      <c r="FI193" s="2"/>
      <c r="FJ193" s="2"/>
      <c r="FK193" s="2"/>
      <c r="FL193" s="2"/>
      <c r="FM193" s="2"/>
      <c r="FN193" s="2"/>
      <c r="FO193" s="2"/>
      <c r="FP193" s="2"/>
      <c r="FQ193" s="2"/>
      <c r="FR193" s="2"/>
      <c r="FS193" s="2"/>
      <c r="FT193" s="2"/>
      <c r="FU193" s="2"/>
      <c r="FV193" s="2"/>
      <c r="FW193" s="2"/>
      <c r="FX193" s="2"/>
      <c r="FY193" s="2"/>
      <c r="FZ193" s="2"/>
      <c r="GA193" s="2"/>
      <c r="GB193" s="2"/>
      <c r="GC193" s="2"/>
      <c r="GD193" s="2"/>
    </row>
    <row r="194" spans="2:186" ht="13.5" customHeight="1" x14ac:dyDescent="0.25">
      <c r="B194" s="36">
        <f t="shared" si="86"/>
        <v>1284</v>
      </c>
      <c r="C194" s="37" t="str">
        <f t="shared" si="86"/>
        <v>Bonus Ball Bingo</v>
      </c>
      <c r="D194" s="38">
        <f t="shared" si="86"/>
        <v>42461</v>
      </c>
      <c r="E194" s="39">
        <f t="shared" si="86"/>
        <v>32</v>
      </c>
      <c r="F194" s="40">
        <f t="shared" si="86"/>
        <v>0.48959999999999998</v>
      </c>
      <c r="G194" s="41">
        <f t="shared" si="86"/>
        <v>840405</v>
      </c>
      <c r="H194" s="41">
        <f t="shared" si="86"/>
        <v>602322</v>
      </c>
      <c r="I194" s="42">
        <f t="shared" si="86"/>
        <v>0.98224877450980397</v>
      </c>
      <c r="J194" s="43">
        <f t="shared" si="86"/>
        <v>7.4917415380687163E-2</v>
      </c>
      <c r="K194" s="39">
        <f t="shared" si="87"/>
        <v>71.71590446892489</v>
      </c>
      <c r="L194" s="66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44"/>
      <c r="AD194" s="44"/>
      <c r="AE194" s="44"/>
      <c r="AF194" s="44"/>
      <c r="AG194" s="44"/>
      <c r="AH194" s="44"/>
      <c r="AI194" s="44"/>
      <c r="AJ194" s="44"/>
      <c r="AK194" s="44"/>
      <c r="AL194" s="44"/>
      <c r="AM194" s="44"/>
      <c r="AN194" s="44"/>
      <c r="AO194" s="44"/>
      <c r="AP194" s="44"/>
      <c r="AQ194" s="44"/>
      <c r="AR194" s="44"/>
      <c r="AS194" s="44"/>
      <c r="AT194" s="44"/>
      <c r="AU194" s="44"/>
      <c r="AV194" s="44"/>
      <c r="AW194" s="44"/>
      <c r="AX194" s="44"/>
      <c r="AY194" s="44"/>
      <c r="AZ194" s="44"/>
      <c r="BA194" s="44"/>
      <c r="BB194" s="44"/>
      <c r="BC194" s="44"/>
      <c r="BD194" s="44"/>
      <c r="BE194" s="44"/>
      <c r="BF194" s="44"/>
      <c r="BG194" s="44"/>
      <c r="BH194" s="44"/>
      <c r="BI194" s="44"/>
      <c r="BJ194" s="44"/>
      <c r="BK194" s="44"/>
      <c r="BL194" s="44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/>
      <c r="DO194" s="2"/>
      <c r="DP194" s="2"/>
      <c r="DQ194" s="2"/>
      <c r="DR194" s="2"/>
      <c r="DS194" s="2"/>
      <c r="DT194" s="2"/>
      <c r="DU194" s="2"/>
      <c r="DV194" s="2"/>
      <c r="DW194" s="2"/>
      <c r="DX194" s="2"/>
      <c r="DY194" s="2"/>
      <c r="DZ194" s="2"/>
      <c r="EA194" s="2"/>
      <c r="EB194" s="2"/>
      <c r="EC194" s="2"/>
      <c r="ED194" s="2"/>
      <c r="EE194" s="2"/>
      <c r="EF194" s="2"/>
      <c r="EG194" s="2"/>
      <c r="EH194" s="2"/>
      <c r="EI194" s="2"/>
      <c r="EJ194" s="2"/>
      <c r="EK194" s="2"/>
      <c r="EL194" s="2"/>
      <c r="EM194" s="2"/>
      <c r="EN194" s="2"/>
      <c r="EO194" s="2"/>
      <c r="EP194" s="2"/>
      <c r="EQ194" s="2"/>
      <c r="ER194" s="2"/>
      <c r="ES194" s="2"/>
      <c r="ET194" s="2"/>
      <c r="EU194" s="2"/>
      <c r="EV194" s="2"/>
      <c r="EW194" s="2"/>
      <c r="EX194" s="2"/>
      <c r="EY194" s="2"/>
      <c r="EZ194" s="2"/>
      <c r="FA194" s="2"/>
      <c r="FB194" s="2"/>
      <c r="FC194" s="2"/>
      <c r="FD194" s="2"/>
      <c r="FE194" s="2"/>
      <c r="FF194" s="2"/>
      <c r="FG194" s="2"/>
      <c r="FH194" s="2"/>
      <c r="FI194" s="2"/>
      <c r="FJ194" s="2"/>
      <c r="FK194" s="2"/>
      <c r="FL194" s="2"/>
      <c r="FM194" s="2"/>
      <c r="FN194" s="2"/>
      <c r="FO194" s="2"/>
      <c r="FP194" s="2"/>
      <c r="FQ194" s="2"/>
      <c r="FR194" s="2"/>
      <c r="FS194" s="2"/>
      <c r="FT194" s="2"/>
      <c r="FU194" s="2"/>
      <c r="FV194" s="2"/>
      <c r="FW194" s="2"/>
      <c r="FX194" s="2"/>
      <c r="FY194" s="2"/>
      <c r="FZ194" s="2"/>
      <c r="GA194" s="2"/>
      <c r="GB194" s="2"/>
      <c r="GC194" s="2"/>
      <c r="GD194" s="2"/>
    </row>
    <row r="195" spans="2:186" ht="13.5" customHeight="1" x14ac:dyDescent="0.25">
      <c r="B195" s="36">
        <f t="shared" ref="B195:J196" si="88">+B61</f>
        <v>1378</v>
      </c>
      <c r="C195" s="37" t="str">
        <f t="shared" si="88"/>
        <v>Pirate's Treasure</v>
      </c>
      <c r="D195" s="38">
        <f t="shared" si="88"/>
        <v>42741</v>
      </c>
      <c r="E195" s="39">
        <f t="shared" si="88"/>
        <v>25.142857142857142</v>
      </c>
      <c r="F195" s="40">
        <f t="shared" si="88"/>
        <v>0.48959999999999998</v>
      </c>
      <c r="G195" s="41">
        <f t="shared" si="88"/>
        <v>1155882</v>
      </c>
      <c r="H195" s="41">
        <f t="shared" si="88"/>
        <v>0</v>
      </c>
      <c r="I195" s="42">
        <f t="shared" si="88"/>
        <v>0.78695669934640522</v>
      </c>
      <c r="J195" s="43">
        <f t="shared" si="88"/>
        <v>9.2839873609626089E-2</v>
      </c>
      <c r="K195" s="39">
        <f t="shared" si="87"/>
        <v>88.872466740375373</v>
      </c>
      <c r="L195" s="66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  <c r="AB195" s="44"/>
      <c r="AC195" s="44"/>
      <c r="AD195" s="44"/>
      <c r="AE195" s="44"/>
      <c r="AF195" s="44"/>
      <c r="AG195" s="44"/>
      <c r="AH195" s="44"/>
      <c r="AI195" s="44"/>
      <c r="AJ195" s="44"/>
      <c r="AK195" s="44"/>
      <c r="AL195" s="44"/>
      <c r="AM195" s="44"/>
      <c r="AN195" s="44"/>
      <c r="AO195" s="44"/>
      <c r="AP195" s="44"/>
      <c r="AQ195" s="44"/>
      <c r="AR195" s="44"/>
      <c r="AS195" s="44"/>
      <c r="AT195" s="44"/>
      <c r="AU195" s="44"/>
      <c r="AV195" s="44"/>
      <c r="AW195" s="44"/>
      <c r="AX195" s="44"/>
      <c r="AY195" s="44"/>
      <c r="AZ195" s="44"/>
      <c r="BA195" s="44"/>
      <c r="BB195" s="44"/>
      <c r="BC195" s="44"/>
      <c r="BD195" s="44"/>
      <c r="BE195" s="44"/>
      <c r="BF195" s="44"/>
      <c r="BG195" s="44"/>
      <c r="BH195" s="44"/>
      <c r="BI195" s="44"/>
      <c r="BJ195" s="44"/>
      <c r="BK195" s="44"/>
      <c r="BL195" s="44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  <c r="DR195" s="2"/>
      <c r="DS195" s="2"/>
      <c r="DT195" s="2"/>
      <c r="DU195" s="2"/>
      <c r="DV195" s="2"/>
      <c r="DW195" s="2"/>
      <c r="DX195" s="2"/>
      <c r="DY195" s="2"/>
      <c r="DZ195" s="2"/>
      <c r="EA195" s="2"/>
      <c r="EB195" s="2"/>
      <c r="EC195" s="2"/>
      <c r="ED195" s="2"/>
      <c r="EE195" s="2"/>
      <c r="EF195" s="2"/>
      <c r="EG195" s="2"/>
      <c r="EH195" s="2"/>
      <c r="EI195" s="2"/>
      <c r="EJ195" s="2"/>
      <c r="EK195" s="2"/>
      <c r="EL195" s="2"/>
      <c r="EM195" s="2"/>
      <c r="EN195" s="2"/>
      <c r="EO195" s="2"/>
      <c r="EP195" s="2"/>
      <c r="EQ195" s="2"/>
      <c r="ER195" s="2"/>
      <c r="ES195" s="2"/>
      <c r="ET195" s="2"/>
      <c r="EU195" s="2"/>
      <c r="EV195" s="2"/>
      <c r="EW195" s="2"/>
      <c r="EX195" s="2"/>
      <c r="EY195" s="2"/>
      <c r="EZ195" s="2"/>
      <c r="FA195" s="2"/>
      <c r="FB195" s="2"/>
      <c r="FC195" s="2"/>
      <c r="FD195" s="2"/>
      <c r="FE195" s="2"/>
      <c r="FF195" s="2"/>
      <c r="FG195" s="2"/>
      <c r="FH195" s="2"/>
      <c r="FI195" s="2"/>
      <c r="FJ195" s="2"/>
      <c r="FK195" s="2"/>
      <c r="FL195" s="2"/>
      <c r="FM195" s="2"/>
      <c r="FN195" s="2"/>
      <c r="FO195" s="2"/>
      <c r="FP195" s="2"/>
      <c r="FQ195" s="2"/>
      <c r="FR195" s="2"/>
      <c r="FS195" s="2"/>
      <c r="FT195" s="2"/>
      <c r="FU195" s="2"/>
      <c r="FV195" s="2"/>
      <c r="FW195" s="2"/>
      <c r="FX195" s="2"/>
      <c r="FY195" s="2"/>
      <c r="FZ195" s="2"/>
      <c r="GA195" s="2"/>
      <c r="GB195" s="2"/>
      <c r="GC195" s="2"/>
      <c r="GD195" s="2"/>
    </row>
    <row r="196" spans="2:186" ht="13.5" customHeight="1" x14ac:dyDescent="0.25">
      <c r="B196" s="36">
        <f t="shared" si="88"/>
        <v>1348</v>
      </c>
      <c r="C196" s="37" t="str">
        <f t="shared" si="88"/>
        <v>Tetris</v>
      </c>
      <c r="D196" s="38">
        <f t="shared" si="88"/>
        <v>42650</v>
      </c>
      <c r="E196" s="39">
        <f t="shared" si="88"/>
        <v>20</v>
      </c>
      <c r="F196" s="40">
        <f t="shared" si="88"/>
        <v>0.47512500000000002</v>
      </c>
      <c r="G196" s="41">
        <f t="shared" si="88"/>
        <v>1422564</v>
      </c>
      <c r="H196" s="41">
        <f t="shared" si="88"/>
        <v>0</v>
      </c>
      <c r="I196" s="42">
        <f t="shared" si="88"/>
        <v>0.99802788739805315</v>
      </c>
      <c r="J196" s="43">
        <f t="shared" si="88"/>
        <v>0.146965912899159</v>
      </c>
      <c r="K196" s="39">
        <f t="shared" si="87"/>
        <v>140.68549103178833</v>
      </c>
      <c r="L196" s="2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  <c r="AC196" s="44"/>
      <c r="AD196" s="44"/>
      <c r="AE196" s="44"/>
      <c r="AF196" s="44"/>
      <c r="AG196" s="44"/>
      <c r="AH196" s="44"/>
      <c r="AI196" s="44"/>
      <c r="AJ196" s="44"/>
      <c r="AK196" s="44"/>
      <c r="AL196" s="44"/>
      <c r="AM196" s="44"/>
      <c r="AN196" s="44"/>
      <c r="AO196" s="44"/>
      <c r="AP196" s="44"/>
      <c r="AQ196" s="44"/>
      <c r="AR196" s="44"/>
      <c r="AS196" s="44"/>
      <c r="AT196" s="44"/>
      <c r="AU196" s="44"/>
      <c r="AV196" s="44"/>
      <c r="AW196" s="44"/>
      <c r="AX196" s="44"/>
      <c r="AY196" s="44"/>
      <c r="AZ196" s="44"/>
      <c r="BA196" s="44"/>
      <c r="BB196" s="44"/>
      <c r="BC196" s="44"/>
      <c r="BD196" s="44"/>
      <c r="BE196" s="44"/>
      <c r="BF196" s="44"/>
      <c r="BG196" s="44"/>
      <c r="BH196" s="44"/>
      <c r="BI196" s="44"/>
      <c r="BJ196" s="44"/>
      <c r="BK196" s="44"/>
      <c r="BL196" s="44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  <c r="DR196" s="2"/>
      <c r="DS196" s="2"/>
      <c r="DT196" s="2"/>
      <c r="DU196" s="2"/>
      <c r="DV196" s="2"/>
      <c r="DW196" s="2"/>
      <c r="DX196" s="2"/>
      <c r="DY196" s="2"/>
      <c r="DZ196" s="2"/>
      <c r="EA196" s="2"/>
      <c r="EB196" s="2"/>
      <c r="EC196" s="2"/>
      <c r="ED196" s="2"/>
      <c r="EE196" s="2"/>
      <c r="EF196" s="2"/>
      <c r="EG196" s="2"/>
      <c r="EH196" s="2"/>
      <c r="EI196" s="2"/>
      <c r="EJ196" s="2"/>
      <c r="EK196" s="2"/>
      <c r="EL196" s="2"/>
      <c r="EM196" s="2"/>
      <c r="EN196" s="2"/>
      <c r="EO196" s="2"/>
      <c r="EP196" s="2"/>
      <c r="EQ196" s="2"/>
      <c r="ER196" s="2"/>
      <c r="ES196" s="2"/>
      <c r="ET196" s="2"/>
      <c r="EU196" s="2"/>
      <c r="EV196" s="2"/>
      <c r="EW196" s="2"/>
      <c r="EX196" s="2"/>
      <c r="EY196" s="2"/>
      <c r="EZ196" s="2"/>
      <c r="FA196" s="2"/>
      <c r="FB196" s="2"/>
      <c r="FC196" s="2"/>
      <c r="FD196" s="2"/>
      <c r="FE196" s="2"/>
      <c r="FF196" s="2"/>
      <c r="FG196" s="2"/>
      <c r="FH196" s="2"/>
      <c r="FI196" s="2"/>
      <c r="FJ196" s="2"/>
      <c r="FK196" s="2"/>
      <c r="FL196" s="2"/>
      <c r="FM196" s="2"/>
      <c r="FN196" s="2"/>
      <c r="FO196" s="2"/>
      <c r="FP196" s="2"/>
      <c r="FQ196" s="2"/>
      <c r="FR196" s="2"/>
      <c r="FS196" s="2"/>
      <c r="FT196" s="2"/>
      <c r="FU196" s="2"/>
      <c r="FV196" s="2"/>
      <c r="FW196" s="2"/>
      <c r="FX196" s="2"/>
      <c r="FY196" s="2"/>
      <c r="FZ196" s="2"/>
      <c r="GA196" s="2"/>
      <c r="GB196" s="2"/>
      <c r="GC196" s="2"/>
      <c r="GD196" s="2"/>
    </row>
    <row r="197" spans="2:186" x14ac:dyDescent="0.25">
      <c r="BL197" s="11" t="s">
        <v>220</v>
      </c>
    </row>
    <row r="198" spans="2:186" ht="13.5" customHeight="1" x14ac:dyDescent="0.25"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  <c r="AD198" s="44"/>
      <c r="AE198" s="44"/>
      <c r="AF198" s="44"/>
      <c r="AG198" s="44"/>
      <c r="AH198" s="44"/>
      <c r="AI198" s="44"/>
      <c r="AJ198" s="44"/>
      <c r="AK198" s="44"/>
      <c r="AL198" s="44"/>
      <c r="AM198" s="44"/>
      <c r="AN198" s="44"/>
      <c r="AO198" s="44"/>
      <c r="AP198" s="44"/>
      <c r="AQ198" s="44"/>
      <c r="AR198" s="44"/>
      <c r="AS198" s="44"/>
      <c r="AT198" s="44"/>
      <c r="AU198" s="44"/>
      <c r="AV198" s="44"/>
      <c r="AW198" s="44"/>
      <c r="AX198" s="44"/>
      <c r="AY198" s="44"/>
      <c r="AZ198" s="44"/>
      <c r="BA198" s="44"/>
      <c r="BB198" s="44"/>
      <c r="BC198" s="44"/>
      <c r="BD198" s="44"/>
      <c r="BE198" s="44"/>
      <c r="BF198" s="44"/>
      <c r="BG198" s="44"/>
      <c r="BH198" s="44"/>
      <c r="BI198" s="44"/>
      <c r="BJ198" s="44"/>
      <c r="BK198" s="44"/>
      <c r="BL198" s="11">
        <v>2</v>
      </c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  <c r="DR198" s="2"/>
      <c r="DS198" s="2"/>
      <c r="DT198" s="2"/>
      <c r="DU198" s="2"/>
      <c r="DV198" s="2"/>
      <c r="DW198" s="2"/>
      <c r="DX198" s="2"/>
      <c r="DY198" s="2"/>
      <c r="DZ198" s="2"/>
      <c r="EA198" s="2"/>
      <c r="EB198" s="2"/>
      <c r="EC198" s="2"/>
      <c r="ED198" s="2"/>
      <c r="EE198" s="2"/>
      <c r="EF198" s="2"/>
      <c r="EG198" s="2"/>
      <c r="EH198" s="2"/>
      <c r="EI198" s="2"/>
      <c r="EJ198" s="2"/>
      <c r="EK198" s="2"/>
      <c r="EL198" s="2"/>
      <c r="EM198" s="2"/>
      <c r="EN198" s="2"/>
      <c r="EO198" s="2"/>
      <c r="EP198" s="2"/>
      <c r="EQ198" s="2"/>
      <c r="ER198" s="2"/>
      <c r="ES198" s="2"/>
      <c r="ET198" s="2"/>
      <c r="EU198" s="2"/>
      <c r="EV198" s="2"/>
      <c r="EW198" s="2"/>
      <c r="EX198" s="2"/>
      <c r="EY198" s="2"/>
      <c r="EZ198" s="2"/>
      <c r="FA198" s="2"/>
      <c r="FB198" s="2"/>
      <c r="FC198" s="2"/>
      <c r="FD198" s="2"/>
      <c r="FE198" s="2"/>
      <c r="FF198" s="2"/>
      <c r="FG198" s="2"/>
      <c r="FH198" s="2"/>
      <c r="FI198" s="2"/>
      <c r="FJ198" s="2"/>
      <c r="FK198" s="2"/>
      <c r="FL198" s="2"/>
      <c r="FM198" s="2"/>
      <c r="FN198" s="2"/>
      <c r="FO198" s="2"/>
      <c r="FP198" s="2"/>
      <c r="FQ198" s="2"/>
      <c r="FR198" s="2"/>
      <c r="FS198" s="2"/>
      <c r="FT198" s="2"/>
      <c r="FU198" s="2"/>
      <c r="FV198" s="2"/>
      <c r="FW198" s="2"/>
      <c r="FX198" s="2"/>
      <c r="FY198" s="2"/>
      <c r="FZ198" s="2"/>
      <c r="GA198" s="2"/>
      <c r="GB198" s="2"/>
      <c r="GC198" s="2"/>
      <c r="GD198" s="2"/>
    </row>
    <row r="199" spans="2:186" ht="13.5" customHeight="1" x14ac:dyDescent="0.25"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44"/>
      <c r="AD199" s="44"/>
      <c r="AE199" s="44"/>
      <c r="AF199" s="44"/>
      <c r="AG199" s="44"/>
      <c r="AH199" s="44"/>
      <c r="AI199" s="44"/>
      <c r="AJ199" s="44"/>
      <c r="AK199" s="44"/>
      <c r="AL199" s="44"/>
      <c r="AM199" s="44"/>
      <c r="AN199" s="44"/>
      <c r="AO199" s="44"/>
      <c r="AP199" s="44"/>
      <c r="AQ199" s="44"/>
      <c r="AR199" s="44"/>
      <c r="AS199" s="44"/>
      <c r="AT199" s="44"/>
      <c r="AU199" s="44"/>
      <c r="AV199" s="44"/>
      <c r="AW199" s="44"/>
      <c r="AX199" s="44"/>
      <c r="AY199" s="44"/>
      <c r="AZ199" s="44"/>
      <c r="BA199" s="44"/>
      <c r="BB199" s="44"/>
      <c r="BC199" s="44"/>
      <c r="BD199" s="44"/>
      <c r="BE199" s="44"/>
      <c r="BF199" s="44"/>
      <c r="BG199" s="44"/>
      <c r="BH199" s="44"/>
      <c r="BI199" s="44"/>
      <c r="BJ199" s="44"/>
      <c r="BK199" s="44"/>
      <c r="BL199" s="11">
        <v>3</v>
      </c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  <c r="DR199" s="2"/>
      <c r="DS199" s="2"/>
      <c r="DT199" s="2"/>
      <c r="DU199" s="2"/>
      <c r="DV199" s="2"/>
      <c r="DW199" s="2"/>
      <c r="DX199" s="2"/>
      <c r="DY199" s="2"/>
      <c r="DZ199" s="2"/>
      <c r="EA199" s="2"/>
      <c r="EB199" s="2"/>
      <c r="EC199" s="2"/>
      <c r="ED199" s="2"/>
      <c r="EE199" s="2"/>
      <c r="EF199" s="2"/>
      <c r="EG199" s="2"/>
      <c r="EH199" s="2"/>
      <c r="EI199" s="2"/>
      <c r="EJ199" s="2"/>
      <c r="EK199" s="2"/>
      <c r="EL199" s="2"/>
      <c r="EM199" s="2"/>
      <c r="EN199" s="2"/>
      <c r="EO199" s="2"/>
      <c r="EP199" s="2"/>
      <c r="EQ199" s="2"/>
      <c r="ER199" s="2"/>
      <c r="ES199" s="2"/>
      <c r="ET199" s="2"/>
      <c r="EU199" s="2"/>
      <c r="EV199" s="2"/>
      <c r="EW199" s="2"/>
      <c r="EX199" s="2"/>
      <c r="EY199" s="2"/>
      <c r="EZ199" s="2"/>
      <c r="FA199" s="2"/>
      <c r="FB199" s="2"/>
      <c r="FC199" s="2"/>
      <c r="FD199" s="2"/>
      <c r="FE199" s="2"/>
      <c r="FF199" s="2"/>
      <c r="FG199" s="2"/>
      <c r="FH199" s="2"/>
      <c r="FI199" s="2"/>
      <c r="FJ199" s="2"/>
      <c r="FK199" s="2"/>
      <c r="FL199" s="2"/>
      <c r="FM199" s="2"/>
      <c r="FN199" s="2"/>
      <c r="FO199" s="2"/>
      <c r="FP199" s="2"/>
      <c r="FQ199" s="2"/>
      <c r="FR199" s="2"/>
      <c r="FS199" s="2"/>
      <c r="FT199" s="2"/>
      <c r="FU199" s="2"/>
      <c r="FV199" s="2"/>
      <c r="FW199" s="2"/>
      <c r="FX199" s="2"/>
      <c r="FY199" s="2"/>
      <c r="FZ199" s="2"/>
      <c r="GA199" s="2"/>
      <c r="GB199" s="2"/>
      <c r="GC199" s="2"/>
      <c r="GD199" s="2"/>
    </row>
    <row r="200" spans="2:186" x14ac:dyDescent="0.25">
      <c r="BL200" s="11">
        <v>5</v>
      </c>
    </row>
    <row r="201" spans="2:186" ht="13.5" customHeight="1" x14ac:dyDescent="0.25">
      <c r="L201" s="2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44"/>
      <c r="AD201" s="44"/>
      <c r="AE201" s="44"/>
      <c r="AF201" s="44"/>
      <c r="AG201" s="44"/>
      <c r="AH201" s="44"/>
      <c r="AI201" s="44"/>
      <c r="AJ201" s="44"/>
      <c r="AK201" s="44"/>
      <c r="AL201" s="44"/>
      <c r="AM201" s="44"/>
      <c r="AN201" s="44"/>
      <c r="AO201" s="44"/>
      <c r="AP201" s="44"/>
      <c r="AQ201" s="44"/>
      <c r="AR201" s="44"/>
      <c r="AS201" s="44"/>
      <c r="AT201" s="44"/>
      <c r="AU201" s="44"/>
      <c r="AV201" s="44"/>
      <c r="AW201" s="44"/>
      <c r="AX201" s="44"/>
      <c r="AY201" s="44"/>
      <c r="AZ201" s="44"/>
      <c r="BA201" s="44"/>
      <c r="BB201" s="44"/>
      <c r="BC201" s="44"/>
      <c r="BD201" s="44"/>
      <c r="BE201" s="44"/>
      <c r="BF201" s="44"/>
      <c r="BG201" s="44"/>
      <c r="BH201" s="44"/>
      <c r="BI201" s="44"/>
      <c r="BJ201" s="44"/>
      <c r="BK201" s="44"/>
      <c r="BL201" s="44">
        <v>10</v>
      </c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  <c r="DT201" s="2"/>
      <c r="DU201" s="2"/>
      <c r="DV201" s="2"/>
      <c r="DW201" s="2"/>
      <c r="DX201" s="2"/>
      <c r="DY201" s="2"/>
      <c r="DZ201" s="2"/>
      <c r="EA201" s="2"/>
      <c r="EB201" s="2"/>
      <c r="EC201" s="2"/>
      <c r="ED201" s="2"/>
      <c r="EE201" s="2"/>
      <c r="EF201" s="2"/>
      <c r="EG201" s="2"/>
      <c r="EH201" s="2"/>
      <c r="EI201" s="2"/>
      <c r="EJ201" s="2"/>
      <c r="EK201" s="2"/>
      <c r="EL201" s="2"/>
      <c r="EM201" s="2"/>
      <c r="EN201" s="2"/>
      <c r="EO201" s="2"/>
      <c r="EP201" s="2"/>
      <c r="EQ201" s="2"/>
      <c r="ER201" s="2"/>
      <c r="ES201" s="2"/>
      <c r="ET201" s="2"/>
      <c r="EU201" s="2"/>
      <c r="EV201" s="2"/>
      <c r="EW201" s="2"/>
      <c r="EX201" s="2"/>
      <c r="EY201" s="2"/>
      <c r="EZ201" s="2"/>
      <c r="FA201" s="2"/>
      <c r="FB201" s="2"/>
      <c r="FC201" s="2"/>
      <c r="FD201" s="2"/>
      <c r="FE201" s="2"/>
      <c r="FF201" s="2"/>
      <c r="FG201" s="2"/>
      <c r="FH201" s="2"/>
      <c r="FI201" s="2"/>
      <c r="FJ201" s="2"/>
      <c r="FK201" s="2"/>
      <c r="FL201" s="2"/>
      <c r="FM201" s="2"/>
      <c r="FN201" s="2"/>
      <c r="FO201" s="2"/>
      <c r="FP201" s="2"/>
      <c r="FQ201" s="2"/>
      <c r="FR201" s="2"/>
      <c r="FS201" s="2"/>
      <c r="FT201" s="2"/>
      <c r="FU201" s="2"/>
      <c r="FV201" s="2"/>
      <c r="FW201" s="2"/>
      <c r="FX201" s="2"/>
      <c r="FY201" s="2"/>
      <c r="FZ201" s="2"/>
      <c r="GA201" s="2"/>
      <c r="GB201" s="2"/>
      <c r="GC201" s="2"/>
      <c r="GD201" s="2"/>
    </row>
    <row r="202" spans="2:186" x14ac:dyDescent="0.25">
      <c r="BL202" s="44">
        <v>20</v>
      </c>
    </row>
  </sheetData>
  <mergeCells count="7">
    <mergeCell ref="A137:K137"/>
    <mergeCell ref="A28:K28"/>
    <mergeCell ref="A52:K52"/>
    <mergeCell ref="A64:K64"/>
    <mergeCell ref="A112:K112"/>
    <mergeCell ref="A130:K130"/>
    <mergeCell ref="A136:K136"/>
  </mergeCells>
  <conditionalFormatting sqref="I113:I115 I126:I129 I117:I124">
    <cfRule type="cellIs" dxfId="44" priority="25" operator="greaterThanOrEqual">
      <formula>0.95</formula>
    </cfRule>
  </conditionalFormatting>
  <conditionalFormatting sqref="I15:I20 I12 I8:I10 I22:I25 I27">
    <cfRule type="cellIs" dxfId="43" priority="24" operator="greaterThan">
      <formula>0.8</formula>
    </cfRule>
  </conditionalFormatting>
  <conditionalFormatting sqref="I29:I31 I41 I44 I50:I51 I47 I34:I39">
    <cfRule type="cellIs" dxfId="42" priority="23" operator="greaterThan">
      <formula>0.85</formula>
    </cfRule>
  </conditionalFormatting>
  <conditionalFormatting sqref="I53:I63">
    <cfRule type="cellIs" dxfId="41" priority="22" operator="greaterThan">
      <formula>0.95</formula>
    </cfRule>
  </conditionalFormatting>
  <conditionalFormatting sqref="I132:I133 I135">
    <cfRule type="cellIs" dxfId="40" priority="21" operator="greaterThanOrEqual">
      <formula>0.95</formula>
    </cfRule>
  </conditionalFormatting>
  <conditionalFormatting sqref="I11">
    <cfRule type="cellIs" dxfId="39" priority="20" operator="greaterThan">
      <formula>0.8</formula>
    </cfRule>
  </conditionalFormatting>
  <conditionalFormatting sqref="I21">
    <cfRule type="cellIs" dxfId="38" priority="19" operator="greaterThan">
      <formula>0.8</formula>
    </cfRule>
  </conditionalFormatting>
  <conditionalFormatting sqref="I73 I75 I89 I103:I104 I78:I79 I93:I94 I83:I86">
    <cfRule type="cellIs" dxfId="37" priority="18" operator="greaterThan">
      <formula>0.8999</formula>
    </cfRule>
  </conditionalFormatting>
  <conditionalFormatting sqref="I194">
    <cfRule type="cellIs" dxfId="36" priority="17" operator="greaterThanOrEqual">
      <formula>0.95</formula>
    </cfRule>
  </conditionalFormatting>
  <conditionalFormatting sqref="I190">
    <cfRule type="cellIs" dxfId="35" priority="16" operator="greaterThanOrEqual">
      <formula>0.95</formula>
    </cfRule>
  </conditionalFormatting>
  <conditionalFormatting sqref="I14">
    <cfRule type="cellIs" dxfId="34" priority="15" operator="greaterThan">
      <formula>0.8</formula>
    </cfRule>
  </conditionalFormatting>
  <conditionalFormatting sqref="I74 I65:I72 I76:I77 I80:I83 I87:I88 I90:I91 I105:I110 I95:I102">
    <cfRule type="cellIs" dxfId="33" priority="14" operator="greaterThan">
      <formula>0.9499</formula>
    </cfRule>
  </conditionalFormatting>
  <conditionalFormatting sqref="I193">
    <cfRule type="cellIs" dxfId="32" priority="13" operator="greaterThanOrEqual">
      <formula>0.95</formula>
    </cfRule>
  </conditionalFormatting>
  <conditionalFormatting sqref="I191">
    <cfRule type="cellIs" dxfId="31" priority="12" operator="greaterThanOrEqual">
      <formula>0.95</formula>
    </cfRule>
  </conditionalFormatting>
  <conditionalFormatting sqref="I189">
    <cfRule type="cellIs" dxfId="30" priority="11" operator="greaterThanOrEqual">
      <formula>0.95</formula>
    </cfRule>
  </conditionalFormatting>
  <conditionalFormatting sqref="I13">
    <cfRule type="cellIs" dxfId="29" priority="10" operator="greaterThan">
      <formula>0.8</formula>
    </cfRule>
  </conditionalFormatting>
  <conditionalFormatting sqref="I26">
    <cfRule type="cellIs" dxfId="28" priority="9" operator="greaterThan">
      <formula>0.8</formula>
    </cfRule>
  </conditionalFormatting>
  <conditionalFormatting sqref="I48:I49 I42:I43 I40">
    <cfRule type="cellIs" dxfId="27" priority="8" operator="greaterThan">
      <formula>0.8</formula>
    </cfRule>
  </conditionalFormatting>
  <conditionalFormatting sqref="I131">
    <cfRule type="cellIs" dxfId="26" priority="7" operator="greaterThanOrEqual">
      <formula>0.95</formula>
    </cfRule>
  </conditionalFormatting>
  <conditionalFormatting sqref="I45">
    <cfRule type="cellIs" dxfId="25" priority="6" operator="greaterThan">
      <formula>0.85</formula>
    </cfRule>
  </conditionalFormatting>
  <conditionalFormatting sqref="I125">
    <cfRule type="cellIs" dxfId="24" priority="5" operator="greaterThan">
      <formula>0.9499</formula>
    </cfRule>
  </conditionalFormatting>
  <conditionalFormatting sqref="I32:I33">
    <cfRule type="cellIs" dxfId="23" priority="4" operator="greaterThan">
      <formula>0.8</formula>
    </cfRule>
  </conditionalFormatting>
  <conditionalFormatting sqref="I46">
    <cfRule type="cellIs" dxfId="22" priority="3" operator="greaterThan">
      <formula>0.8</formula>
    </cfRule>
  </conditionalFormatting>
  <conditionalFormatting sqref="I116">
    <cfRule type="cellIs" dxfId="21" priority="2" operator="greaterThanOrEqual">
      <formula>0.95</formula>
    </cfRule>
  </conditionalFormatting>
  <conditionalFormatting sqref="I134">
    <cfRule type="cellIs" dxfId="20" priority="1" operator="greaterThanOrEqual">
      <formula>0.95</formula>
    </cfRule>
  </conditionalFormatting>
  <pageMargins left="0.5" right="0.49" top="0.46" bottom="0.5" header="0.5" footer="0.5"/>
  <pageSetup scale="65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EFD5E-2840-40ED-A367-2A145E169052}">
  <sheetPr codeName="Sheet2"/>
  <dimension ref="A1:GD208"/>
  <sheetViews>
    <sheetView zoomScale="85" zoomScaleNormal="85" workbookViewId="0"/>
  </sheetViews>
  <sheetFormatPr defaultColWidth="10.28515625" defaultRowHeight="14.25" x14ac:dyDescent="0.25"/>
  <cols>
    <col min="1" max="1" width="8" style="4" customWidth="1"/>
    <col min="2" max="2" width="9.140625" style="2" customWidth="1"/>
    <col min="3" max="3" width="28.7109375" style="4" customWidth="1"/>
    <col min="4" max="4" width="13.140625" style="4" customWidth="1"/>
    <col min="5" max="5" width="9.7109375" style="4" customWidth="1"/>
    <col min="6" max="6" width="9.5703125" style="10" customWidth="1"/>
    <col min="7" max="7" width="14.140625" style="11" customWidth="1"/>
    <col min="8" max="8" width="14.42578125" style="11" customWidth="1"/>
    <col min="9" max="10" width="11.42578125" style="12" customWidth="1"/>
    <col min="11" max="11" width="12.140625" style="20" customWidth="1"/>
    <col min="12" max="12" width="12.7109375" style="11" customWidth="1"/>
    <col min="13" max="13" width="14.42578125" style="11" customWidth="1"/>
    <col min="14" max="16" width="12.85546875" style="11" customWidth="1"/>
    <col min="17" max="21" width="13" style="11" customWidth="1"/>
    <col min="22" max="22" width="14.42578125" style="11" customWidth="1"/>
    <col min="23" max="36" width="13" style="11" customWidth="1"/>
    <col min="37" max="41" width="13.85546875" style="11" customWidth="1"/>
    <col min="42" max="49" width="14" style="11" customWidth="1"/>
    <col min="50" max="54" width="13.7109375" style="11" customWidth="1"/>
    <col min="55" max="58" width="14.42578125" style="11" customWidth="1"/>
    <col min="59" max="62" width="13.85546875" style="11" customWidth="1"/>
    <col min="63" max="64" width="13.140625" style="11" customWidth="1"/>
    <col min="65" max="186" width="9.7109375" style="11" customWidth="1"/>
    <col min="187" max="16384" width="10.28515625" style="2"/>
  </cols>
  <sheetData>
    <row r="1" spans="1:186" ht="20.25" x14ac:dyDescent="0.25">
      <c r="A1" s="1"/>
      <c r="C1" s="3"/>
      <c r="E1" s="3"/>
      <c r="F1" s="5"/>
      <c r="G1" s="6"/>
      <c r="H1" s="6"/>
      <c r="I1" s="7"/>
      <c r="J1" s="7"/>
      <c r="K1" s="8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</row>
    <row r="2" spans="1:186" ht="20.25" x14ac:dyDescent="0.25">
      <c r="A2" s="9" t="s">
        <v>0</v>
      </c>
      <c r="H2" s="12"/>
      <c r="K2" s="13" t="s">
        <v>284</v>
      </c>
    </row>
    <row r="3" spans="1:186" x14ac:dyDescent="0.25">
      <c r="A3" s="11"/>
      <c r="H3" s="12"/>
      <c r="K3" s="12"/>
    </row>
    <row r="4" spans="1:186" x14ac:dyDescent="0.25">
      <c r="A4" s="14"/>
      <c r="B4" s="15"/>
      <c r="G4" s="16"/>
      <c r="H4" s="12"/>
      <c r="J4" s="17" t="s">
        <v>2</v>
      </c>
      <c r="K4" s="18">
        <v>42551</v>
      </c>
    </row>
    <row r="5" spans="1:186" x14ac:dyDescent="0.25">
      <c r="B5" s="15"/>
      <c r="D5" s="19"/>
      <c r="E5" s="16"/>
    </row>
    <row r="6" spans="1:186" x14ac:dyDescent="0.25">
      <c r="A6" s="21"/>
      <c r="B6" s="22"/>
      <c r="C6" s="21"/>
      <c r="D6" s="23"/>
      <c r="E6" s="21" t="s">
        <v>3</v>
      </c>
      <c r="F6" s="24"/>
      <c r="G6" s="21" t="s">
        <v>4</v>
      </c>
      <c r="H6" s="21" t="s">
        <v>4</v>
      </c>
      <c r="I6" s="25"/>
      <c r="J6" s="25" t="s">
        <v>5</v>
      </c>
      <c r="K6" s="26" t="s">
        <v>5</v>
      </c>
      <c r="L6" s="4" t="s">
        <v>7</v>
      </c>
      <c r="M6" s="4" t="s">
        <v>8</v>
      </c>
      <c r="N6" s="4" t="s">
        <v>9</v>
      </c>
      <c r="O6" s="4" t="s">
        <v>10</v>
      </c>
      <c r="P6" s="4" t="s">
        <v>11</v>
      </c>
      <c r="Q6" s="4" t="s">
        <v>12</v>
      </c>
      <c r="R6" s="4" t="s">
        <v>13</v>
      </c>
      <c r="S6" s="4" t="s">
        <v>14</v>
      </c>
      <c r="T6" s="4" t="s">
        <v>15</v>
      </c>
      <c r="U6" s="4" t="s">
        <v>16</v>
      </c>
      <c r="V6" s="4" t="s">
        <v>17</v>
      </c>
      <c r="W6" s="4" t="s">
        <v>18</v>
      </c>
      <c r="X6" s="4" t="s">
        <v>19</v>
      </c>
      <c r="Y6" s="4" t="s">
        <v>20</v>
      </c>
      <c r="Z6" s="4" t="s">
        <v>21</v>
      </c>
      <c r="AA6" s="4" t="s">
        <v>22</v>
      </c>
      <c r="AB6" s="4" t="s">
        <v>23</v>
      </c>
      <c r="AC6" s="4" t="s">
        <v>24</v>
      </c>
      <c r="AD6" s="4" t="s">
        <v>25</v>
      </c>
      <c r="AE6" s="4" t="s">
        <v>26</v>
      </c>
      <c r="AF6" s="4" t="s">
        <v>27</v>
      </c>
      <c r="AG6" s="4" t="s">
        <v>28</v>
      </c>
      <c r="AH6" s="4" t="s">
        <v>29</v>
      </c>
      <c r="AI6" s="4" t="s">
        <v>30</v>
      </c>
      <c r="AJ6" s="4" t="s">
        <v>31</v>
      </c>
      <c r="AK6" s="4" t="s">
        <v>32</v>
      </c>
      <c r="AL6" s="4" t="s">
        <v>33</v>
      </c>
      <c r="AM6" s="4" t="s">
        <v>34</v>
      </c>
      <c r="AN6" s="4" t="s">
        <v>35</v>
      </c>
      <c r="AO6" s="4" t="s">
        <v>36</v>
      </c>
      <c r="AP6" s="4" t="s">
        <v>37</v>
      </c>
      <c r="AQ6" s="4" t="s">
        <v>38</v>
      </c>
      <c r="AR6" s="4" t="s">
        <v>39</v>
      </c>
      <c r="AS6" s="4" t="s">
        <v>40</v>
      </c>
      <c r="AT6" s="4" t="s">
        <v>41</v>
      </c>
      <c r="AU6" s="4" t="s">
        <v>42</v>
      </c>
      <c r="AV6" s="4" t="s">
        <v>43</v>
      </c>
      <c r="AW6" s="4" t="s">
        <v>44</v>
      </c>
      <c r="AX6" s="4" t="s">
        <v>45</v>
      </c>
      <c r="AY6" s="4" t="s">
        <v>46</v>
      </c>
      <c r="AZ6" s="4" t="s">
        <v>47</v>
      </c>
      <c r="BA6" s="4" t="s">
        <v>48</v>
      </c>
      <c r="BB6" s="4" t="s">
        <v>49</v>
      </c>
      <c r="BC6" s="4" t="s">
        <v>50</v>
      </c>
      <c r="BD6" s="4" t="s">
        <v>51</v>
      </c>
      <c r="BE6" s="4" t="s">
        <v>52</v>
      </c>
      <c r="BF6" s="4" t="s">
        <v>53</v>
      </c>
      <c r="BG6" s="4" t="s">
        <v>54</v>
      </c>
      <c r="BH6" s="4" t="s">
        <v>55</v>
      </c>
      <c r="BI6" s="4" t="s">
        <v>56</v>
      </c>
      <c r="BJ6" s="4" t="s">
        <v>57</v>
      </c>
      <c r="BK6" s="4" t="s">
        <v>58</v>
      </c>
      <c r="BL6" s="4" t="s">
        <v>283</v>
      </c>
    </row>
    <row r="7" spans="1:186" x14ac:dyDescent="0.25">
      <c r="A7" s="27" t="s">
        <v>59</v>
      </c>
      <c r="B7" s="28" t="s">
        <v>60</v>
      </c>
      <c r="C7" s="27" t="s">
        <v>61</v>
      </c>
      <c r="D7" s="29" t="s">
        <v>62</v>
      </c>
      <c r="E7" s="27" t="s">
        <v>63</v>
      </c>
      <c r="F7" s="30" t="s">
        <v>64</v>
      </c>
      <c r="G7" s="31" t="s">
        <v>221</v>
      </c>
      <c r="H7" s="31" t="s">
        <v>282</v>
      </c>
      <c r="I7" s="32" t="s">
        <v>67</v>
      </c>
      <c r="J7" s="32" t="s">
        <v>68</v>
      </c>
      <c r="K7" s="33" t="s">
        <v>69</v>
      </c>
      <c r="L7" s="16">
        <v>42189</v>
      </c>
      <c r="M7" s="16">
        <f>+L7+7</f>
        <v>42196</v>
      </c>
      <c r="N7" s="16">
        <f>+M7+7</f>
        <v>42203</v>
      </c>
      <c r="O7" s="16">
        <f>+N7+7</f>
        <v>42210</v>
      </c>
      <c r="P7" s="16">
        <f>+O7+7</f>
        <v>42217</v>
      </c>
      <c r="Q7" s="16">
        <f>+P7+7</f>
        <v>42224</v>
      </c>
      <c r="R7" s="16">
        <f>+Q7+7</f>
        <v>42231</v>
      </c>
      <c r="S7" s="16">
        <f>+R7+7</f>
        <v>42238</v>
      </c>
      <c r="T7" s="16">
        <f>+S7+7</f>
        <v>42245</v>
      </c>
      <c r="U7" s="16">
        <f>+T7+7</f>
        <v>42252</v>
      </c>
      <c r="V7" s="16">
        <f>+U7+7</f>
        <v>42259</v>
      </c>
      <c r="W7" s="16">
        <f>+V7+7</f>
        <v>42266</v>
      </c>
      <c r="X7" s="16">
        <f>+W7+7</f>
        <v>42273</v>
      </c>
      <c r="Y7" s="16">
        <f>+X7+7</f>
        <v>42280</v>
      </c>
      <c r="Z7" s="16">
        <f>+Y7+7</f>
        <v>42287</v>
      </c>
      <c r="AA7" s="16">
        <f>+Z7+7</f>
        <v>42294</v>
      </c>
      <c r="AB7" s="16">
        <f>+AA7+7</f>
        <v>42301</v>
      </c>
      <c r="AC7" s="16">
        <f>+AB7+7</f>
        <v>42308</v>
      </c>
      <c r="AD7" s="16">
        <f>+AC7+7</f>
        <v>42315</v>
      </c>
      <c r="AE7" s="16">
        <f>+AD7+7</f>
        <v>42322</v>
      </c>
      <c r="AF7" s="16">
        <f>+AE7+7</f>
        <v>42329</v>
      </c>
      <c r="AG7" s="16">
        <f>+AF7+7</f>
        <v>42336</v>
      </c>
      <c r="AH7" s="16">
        <f>+AG7+7</f>
        <v>42343</v>
      </c>
      <c r="AI7" s="16">
        <f>+AH7+7</f>
        <v>42350</v>
      </c>
      <c r="AJ7" s="16">
        <f>+AI7+7</f>
        <v>42357</v>
      </c>
      <c r="AK7" s="16">
        <f>+AJ7+7</f>
        <v>42364</v>
      </c>
      <c r="AL7" s="16">
        <f>+AK7+7</f>
        <v>42371</v>
      </c>
      <c r="AM7" s="16">
        <f>+AL7+7</f>
        <v>42378</v>
      </c>
      <c r="AN7" s="16">
        <f>+AM7+7</f>
        <v>42385</v>
      </c>
      <c r="AO7" s="16">
        <f>+AN7+7</f>
        <v>42392</v>
      </c>
      <c r="AP7" s="16">
        <f>+AO7+7</f>
        <v>42399</v>
      </c>
      <c r="AQ7" s="34">
        <f>+AP7+7</f>
        <v>42406</v>
      </c>
      <c r="AR7" s="16">
        <f>+AQ7+7</f>
        <v>42413</v>
      </c>
      <c r="AS7" s="16">
        <f>+AR7+7</f>
        <v>42420</v>
      </c>
      <c r="AT7" s="16">
        <f>+AS7+7</f>
        <v>42427</v>
      </c>
      <c r="AU7" s="16">
        <f>+AT7+7</f>
        <v>42434</v>
      </c>
      <c r="AV7" s="16">
        <f>+AU7+7</f>
        <v>42441</v>
      </c>
      <c r="AW7" s="16">
        <f>+AV7+7</f>
        <v>42448</v>
      </c>
      <c r="AX7" s="16">
        <f>+AW7+7</f>
        <v>42455</v>
      </c>
      <c r="AY7" s="16">
        <f>+AX7+7</f>
        <v>42462</v>
      </c>
      <c r="AZ7" s="16">
        <f>+AY7+7</f>
        <v>42469</v>
      </c>
      <c r="BA7" s="16">
        <f>+AZ7+7</f>
        <v>42476</v>
      </c>
      <c r="BB7" s="16">
        <f>+BA7+7</f>
        <v>42483</v>
      </c>
      <c r="BC7" s="16">
        <f>+BB7+7</f>
        <v>42490</v>
      </c>
      <c r="BD7" s="16">
        <f>+BC7+7</f>
        <v>42497</v>
      </c>
      <c r="BE7" s="16">
        <f>+BD7+7</f>
        <v>42504</v>
      </c>
      <c r="BF7" s="16">
        <f>+BE7+7</f>
        <v>42511</v>
      </c>
      <c r="BG7" s="16">
        <f>+BF7+7</f>
        <v>42518</v>
      </c>
      <c r="BH7" s="16">
        <f>+BG7+7</f>
        <v>42525</v>
      </c>
      <c r="BI7" s="16">
        <f>+BH7+7</f>
        <v>42532</v>
      </c>
      <c r="BJ7" s="16">
        <f>+BI7+7</f>
        <v>42539</v>
      </c>
      <c r="BK7" s="16">
        <f>+BJ7+7</f>
        <v>42546</v>
      </c>
      <c r="BL7" s="16">
        <v>42551</v>
      </c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</row>
    <row r="8" spans="1:186" x14ac:dyDescent="0.25">
      <c r="A8" s="35">
        <v>1</v>
      </c>
      <c r="B8" s="36">
        <v>1297</v>
      </c>
      <c r="C8" s="46" t="s">
        <v>70</v>
      </c>
      <c r="D8" s="38">
        <v>42430</v>
      </c>
      <c r="E8" s="39">
        <f>(+$K$4-D8+1)/7</f>
        <v>17.428571428571427</v>
      </c>
      <c r="F8" s="40">
        <v>0.61199999999999999</v>
      </c>
      <c r="G8" s="41">
        <f>SUM(L8:BL8)</f>
        <v>369716</v>
      </c>
      <c r="H8" s="41">
        <v>0</v>
      </c>
      <c r="I8" s="42">
        <f>((G8+H8)/((F8*(A8*1000000))))</f>
        <v>0.60411111111111115</v>
      </c>
      <c r="J8" s="43">
        <f>IF(E8&gt;12,SUM(AU8:BG8)/$D$177/12," ")</f>
        <v>3.798932384341637E-2</v>
      </c>
      <c r="K8" s="39">
        <f>IF(E8&lt;11.5," ",J8/$J$180*100)</f>
        <v>86.490003780379809</v>
      </c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>
        <v>10600</v>
      </c>
      <c r="AV8" s="44">
        <v>21200</v>
      </c>
      <c r="AW8" s="44">
        <v>29200</v>
      </c>
      <c r="AX8" s="44">
        <v>21800</v>
      </c>
      <c r="AY8" s="44">
        <v>25719</v>
      </c>
      <c r="AZ8" s="44">
        <v>23000</v>
      </c>
      <c r="BA8" s="44">
        <v>27200</v>
      </c>
      <c r="BB8" s="44">
        <v>21000</v>
      </c>
      <c r="BC8" s="44">
        <v>23400</v>
      </c>
      <c r="BD8" s="44">
        <v>22600</v>
      </c>
      <c r="BE8" s="44">
        <v>17800</v>
      </c>
      <c r="BF8" s="44">
        <v>19944</v>
      </c>
      <c r="BG8" s="44">
        <v>22200</v>
      </c>
      <c r="BH8" s="44">
        <v>19581</v>
      </c>
      <c r="BI8" s="44">
        <v>18534</v>
      </c>
      <c r="BJ8" s="44">
        <v>18733</v>
      </c>
      <c r="BK8" s="44">
        <v>16599</v>
      </c>
      <c r="BL8" s="44">
        <v>10606</v>
      </c>
    </row>
    <row r="9" spans="1:186" x14ac:dyDescent="0.25">
      <c r="A9" s="35">
        <v>1</v>
      </c>
      <c r="B9" s="36">
        <v>1302</v>
      </c>
      <c r="C9" s="46" t="s">
        <v>72</v>
      </c>
      <c r="D9" s="38">
        <v>42405</v>
      </c>
      <c r="E9" s="39">
        <f>(+$K$4-D9+1)/7</f>
        <v>21</v>
      </c>
      <c r="F9" s="40">
        <v>0.61199999999999999</v>
      </c>
      <c r="G9" s="41">
        <f>SUM(L9:BL9)</f>
        <v>456782</v>
      </c>
      <c r="H9" s="41">
        <v>0</v>
      </c>
      <c r="I9" s="42">
        <f>((G9+H9)/((F9*(A9*1000000))))</f>
        <v>0.746375816993464</v>
      </c>
      <c r="J9" s="43">
        <f>IF(E9&gt;12,SUM(AQ9:BC9)/$D$177/12," ")</f>
        <v>4.0208735617509532E-2</v>
      </c>
      <c r="K9" s="39">
        <f>IF(E9&lt;11.5," ",J9/$J$180*100)</f>
        <v>91.54292163495235</v>
      </c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>
        <v>6400</v>
      </c>
      <c r="AR9" s="44">
        <v>18800</v>
      </c>
      <c r="AS9" s="44">
        <v>29800</v>
      </c>
      <c r="AT9" s="44">
        <v>34200</v>
      </c>
      <c r="AU9" s="44">
        <v>28090</v>
      </c>
      <c r="AV9" s="44">
        <v>31200</v>
      </c>
      <c r="AW9" s="44">
        <v>25400</v>
      </c>
      <c r="AX9" s="44">
        <v>23200</v>
      </c>
      <c r="AY9" s="44">
        <v>19810</v>
      </c>
      <c r="AZ9" s="44">
        <v>21400</v>
      </c>
      <c r="BA9" s="44">
        <v>21652</v>
      </c>
      <c r="BB9" s="44">
        <v>23200</v>
      </c>
      <c r="BC9" s="44">
        <v>19200</v>
      </c>
      <c r="BD9" s="44">
        <v>22737</v>
      </c>
      <c r="BE9" s="44">
        <v>21980</v>
      </c>
      <c r="BF9" s="44">
        <v>19428</v>
      </c>
      <c r="BG9" s="44">
        <v>20785</v>
      </c>
      <c r="BH9" s="44">
        <v>16600</v>
      </c>
      <c r="BI9" s="44">
        <v>13093</v>
      </c>
      <c r="BJ9" s="44">
        <v>16400</v>
      </c>
      <c r="BK9" s="44">
        <v>13477</v>
      </c>
      <c r="BL9" s="44">
        <v>9930</v>
      </c>
    </row>
    <row r="10" spans="1:186" x14ac:dyDescent="0.25">
      <c r="A10" s="35">
        <v>1</v>
      </c>
      <c r="B10" s="36">
        <v>1314</v>
      </c>
      <c r="C10" s="46" t="s">
        <v>73</v>
      </c>
      <c r="D10" s="38">
        <v>42445</v>
      </c>
      <c r="E10" s="39">
        <f>(+$K$4-D10+1)/7</f>
        <v>15.285714285714286</v>
      </c>
      <c r="F10" s="40">
        <v>0.61199999999999999</v>
      </c>
      <c r="G10" s="41">
        <f>SUM(L10:BL10)</f>
        <v>303564</v>
      </c>
      <c r="H10" s="41">
        <v>0</v>
      </c>
      <c r="I10" s="42">
        <f>((G10+H10)/((F10*(A10*1000000))))</f>
        <v>0.49601960784313726</v>
      </c>
      <c r="J10" s="43">
        <f>IF(E10&gt;11,SUM(AW10:BI10)/$D$177/12," ")</f>
        <v>3.3996803004431107E-2</v>
      </c>
      <c r="K10" s="39">
        <f>IF(E10&lt;11.5," ",J10/$J$180*100)</f>
        <v>77.400262044507244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>
        <v>5800</v>
      </c>
      <c r="AX10" s="44">
        <v>15000</v>
      </c>
      <c r="AY10" s="44">
        <v>20268</v>
      </c>
      <c r="AZ10" s="44">
        <v>25200</v>
      </c>
      <c r="BA10" s="44">
        <v>22400</v>
      </c>
      <c r="BB10" s="44">
        <v>25400</v>
      </c>
      <c r="BC10" s="44">
        <v>19000</v>
      </c>
      <c r="BD10" s="44">
        <v>26000</v>
      </c>
      <c r="BE10" s="44">
        <v>23667</v>
      </c>
      <c r="BF10" s="44">
        <v>18146</v>
      </c>
      <c r="BG10" s="44">
        <v>19186</v>
      </c>
      <c r="BH10" s="44">
        <v>19400</v>
      </c>
      <c r="BI10" s="44">
        <v>16174</v>
      </c>
      <c r="BJ10" s="44">
        <v>17800</v>
      </c>
      <c r="BK10" s="44">
        <v>20228</v>
      </c>
      <c r="BL10" s="44">
        <v>9895</v>
      </c>
    </row>
    <row r="11" spans="1:186" x14ac:dyDescent="0.25">
      <c r="A11" s="35">
        <v>1</v>
      </c>
      <c r="B11" s="36">
        <v>1257</v>
      </c>
      <c r="C11" s="37" t="s">
        <v>74</v>
      </c>
      <c r="D11" s="38">
        <v>42160</v>
      </c>
      <c r="E11" s="39">
        <v>20</v>
      </c>
      <c r="F11" s="40">
        <v>0.61199999999999999</v>
      </c>
      <c r="G11" s="41">
        <f>SUM(L11:BL11)</f>
        <v>520230</v>
      </c>
      <c r="H11" s="41">
        <v>87400</v>
      </c>
      <c r="I11" s="42">
        <f>((G11+H11)/((F11*(A11*1000000))))</f>
        <v>0.99285947712418299</v>
      </c>
      <c r="J11" s="43">
        <f>IF(E11&gt;12,(+H11+SUM(L11:T11))/$D$177/12," ")</f>
        <v>4.2623903526270157E-2</v>
      </c>
      <c r="K11" s="39">
        <f>IF(E11&lt;11.5," ",J11/$J$180*100)</f>
        <v>97.041515987932897</v>
      </c>
      <c r="L11" s="44">
        <v>20200</v>
      </c>
      <c r="M11" s="44">
        <v>28197</v>
      </c>
      <c r="N11" s="44">
        <v>27400</v>
      </c>
      <c r="O11" s="44">
        <v>27600</v>
      </c>
      <c r="P11" s="44">
        <v>28200</v>
      </c>
      <c r="Q11" s="44">
        <v>28000</v>
      </c>
      <c r="R11" s="44">
        <v>22400</v>
      </c>
      <c r="S11" s="44">
        <v>27632</v>
      </c>
      <c r="T11" s="44">
        <v>23484</v>
      </c>
      <c r="U11" s="44">
        <v>28169</v>
      </c>
      <c r="V11" s="44">
        <v>24869</v>
      </c>
      <c r="W11" s="44">
        <v>24036</v>
      </c>
      <c r="X11" s="44">
        <v>20625</v>
      </c>
      <c r="Y11" s="44">
        <v>20163</v>
      </c>
      <c r="Z11" s="44">
        <v>15600</v>
      </c>
      <c r="AA11" s="44">
        <v>21400</v>
      </c>
      <c r="AB11" s="44">
        <v>14792</v>
      </c>
      <c r="AC11" s="44">
        <v>12588</v>
      </c>
      <c r="AD11" s="44">
        <v>10768</v>
      </c>
      <c r="AE11" s="44">
        <v>10981</v>
      </c>
      <c r="AF11" s="44">
        <v>7604</v>
      </c>
      <c r="AG11" s="44">
        <v>10399</v>
      </c>
      <c r="AH11" s="44">
        <v>7077</v>
      </c>
      <c r="AI11" s="44">
        <v>6454</v>
      </c>
      <c r="AJ11" s="44">
        <v>7708</v>
      </c>
      <c r="AK11" s="44">
        <v>7145</v>
      </c>
      <c r="AL11" s="44">
        <v>7599</v>
      </c>
      <c r="AM11" s="44">
        <v>4200</v>
      </c>
      <c r="AN11" s="44">
        <v>4200</v>
      </c>
      <c r="AO11" s="44">
        <v>4757</v>
      </c>
      <c r="AP11" s="44">
        <v>2600</v>
      </c>
      <c r="AQ11" s="44">
        <v>2600</v>
      </c>
      <c r="AR11" s="44">
        <v>2400</v>
      </c>
      <c r="AS11" s="44">
        <v>1800</v>
      </c>
      <c r="AT11" s="44">
        <v>400</v>
      </c>
      <c r="AU11" s="44">
        <v>940</v>
      </c>
      <c r="AV11" s="44">
        <v>2200</v>
      </c>
      <c r="AW11" s="44">
        <v>600</v>
      </c>
      <c r="AX11" s="44">
        <v>600</v>
      </c>
      <c r="AY11" s="44">
        <v>541</v>
      </c>
      <c r="AZ11" s="44">
        <v>400</v>
      </c>
      <c r="BA11" s="44">
        <v>197</v>
      </c>
      <c r="BB11" s="44">
        <v>379</v>
      </c>
      <c r="BC11" s="44">
        <v>118</v>
      </c>
      <c r="BD11" s="44">
        <v>-2</v>
      </c>
      <c r="BE11" s="44">
        <v>-119</v>
      </c>
      <c r="BF11" s="44">
        <v>200</v>
      </c>
      <c r="BG11" s="44"/>
      <c r="BH11" s="44"/>
      <c r="BI11" s="44"/>
      <c r="BJ11" s="44">
        <v>200</v>
      </c>
      <c r="BK11" s="44">
        <v>-71</v>
      </c>
      <c r="BL11" s="44"/>
    </row>
    <row r="12" spans="1:186" x14ac:dyDescent="0.25">
      <c r="A12" s="35">
        <v>1</v>
      </c>
      <c r="B12" s="36">
        <v>1229</v>
      </c>
      <c r="C12" s="37" t="s">
        <v>281</v>
      </c>
      <c r="D12" s="38">
        <v>42007</v>
      </c>
      <c r="E12" s="39">
        <v>21</v>
      </c>
      <c r="F12" s="40">
        <v>0.61199999999999999</v>
      </c>
      <c r="G12" s="41">
        <f>SUM(L12:BL12)</f>
        <v>48797</v>
      </c>
      <c r="H12" s="41">
        <v>559012</v>
      </c>
      <c r="I12" s="42">
        <f>((G12+H12)/((F12*(A12*1000000))))</f>
        <v>0.99315196078431378</v>
      </c>
      <c r="J12" s="43">
        <v>4.0259270489230753E-2</v>
      </c>
      <c r="K12" s="39">
        <f>IF(E12&lt;11.5," ",J12/$J$180*100)</f>
        <v>91.657973991878336</v>
      </c>
      <c r="L12" s="44">
        <v>4600</v>
      </c>
      <c r="M12" s="44">
        <v>8126</v>
      </c>
      <c r="N12" s="44">
        <v>5200</v>
      </c>
      <c r="O12" s="44">
        <v>4922</v>
      </c>
      <c r="P12" s="44">
        <v>4600</v>
      </c>
      <c r="Q12" s="44">
        <v>3910</v>
      </c>
      <c r="R12" s="44">
        <v>3200</v>
      </c>
      <c r="S12" s="44">
        <v>3009</v>
      </c>
      <c r="T12" s="44">
        <v>1484</v>
      </c>
      <c r="U12" s="44">
        <v>1600</v>
      </c>
      <c r="V12" s="44">
        <v>1678</v>
      </c>
      <c r="W12" s="44">
        <v>785</v>
      </c>
      <c r="X12" s="44">
        <v>1000</v>
      </c>
      <c r="Y12" s="44">
        <v>753</v>
      </c>
      <c r="Z12" s="44">
        <v>1000</v>
      </c>
      <c r="AA12" s="44">
        <v>974</v>
      </c>
      <c r="AB12" s="44">
        <v>272</v>
      </c>
      <c r="AC12" s="44">
        <v>225</v>
      </c>
      <c r="AD12" s="44">
        <v>-27</v>
      </c>
      <c r="AE12" s="44">
        <v>200</v>
      </c>
      <c r="AF12" s="44">
        <v>400</v>
      </c>
      <c r="AG12" s="44">
        <v>200</v>
      </c>
      <c r="AH12" s="44">
        <v>155</v>
      </c>
      <c r="AI12" s="44"/>
      <c r="AJ12" s="44"/>
      <c r="AK12" s="44"/>
      <c r="AL12" s="44">
        <v>-26</v>
      </c>
      <c r="AM12" s="44">
        <v>200</v>
      </c>
      <c r="AN12" s="44">
        <v>200</v>
      </c>
      <c r="AO12" s="44"/>
      <c r="AP12" s="44">
        <v>-202</v>
      </c>
      <c r="AQ12" s="44"/>
      <c r="AR12" s="44"/>
      <c r="AS12" s="44"/>
      <c r="AT12" s="44">
        <v>200</v>
      </c>
      <c r="AU12" s="44"/>
      <c r="AV12" s="44"/>
      <c r="AW12" s="44">
        <v>159</v>
      </c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</row>
    <row r="13" spans="1:186" x14ac:dyDescent="0.25">
      <c r="A13" s="35">
        <v>1</v>
      </c>
      <c r="B13" s="36">
        <v>1179</v>
      </c>
      <c r="C13" s="37" t="s">
        <v>280</v>
      </c>
      <c r="D13" s="38">
        <v>41698</v>
      </c>
      <c r="E13" s="39">
        <v>27</v>
      </c>
      <c r="F13" s="40">
        <v>0.73280000000000001</v>
      </c>
      <c r="G13" s="41">
        <f>SUM(L13:BL13)</f>
        <v>0</v>
      </c>
      <c r="H13" s="41">
        <v>722368</v>
      </c>
      <c r="I13" s="42">
        <f>((G13+H13)/((F13*(A13*1000000))))</f>
        <v>0.98576419213973798</v>
      </c>
      <c r="J13" s="43">
        <v>3.7895737480310013E-2</v>
      </c>
      <c r="K13" s="39">
        <f>IF(E13&lt;11.5," ",J13/$J$180*100)</f>
        <v>86.276936421449619</v>
      </c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</row>
    <row r="14" spans="1:186" x14ac:dyDescent="0.25">
      <c r="A14" s="35">
        <v>1</v>
      </c>
      <c r="B14" s="36">
        <v>1187</v>
      </c>
      <c r="C14" s="37" t="s">
        <v>279</v>
      </c>
      <c r="D14" s="38">
        <v>41887</v>
      </c>
      <c r="E14" s="39">
        <v>23</v>
      </c>
      <c r="F14" s="40">
        <v>0.61</v>
      </c>
      <c r="G14" s="41">
        <f>SUM(L14:BL14)</f>
        <v>3175</v>
      </c>
      <c r="H14" s="41">
        <v>601872</v>
      </c>
      <c r="I14" s="42">
        <f>((G14+H14)/((F14*(A14*1000000))))</f>
        <v>0.9918803278688525</v>
      </c>
      <c r="J14" s="43">
        <v>3.6894179978615771E-2</v>
      </c>
      <c r="K14" s="39">
        <f>IF(E14&lt;11.5," ",J14/$J$180*100)</f>
        <v>83.996698098049833</v>
      </c>
      <c r="L14" s="44"/>
      <c r="M14" s="44">
        <v>1000</v>
      </c>
      <c r="N14" s="44">
        <v>800</v>
      </c>
      <c r="O14" s="44">
        <v>200</v>
      </c>
      <c r="P14" s="44">
        <v>117</v>
      </c>
      <c r="Q14" s="44">
        <v>180</v>
      </c>
      <c r="R14" s="44">
        <v>388</v>
      </c>
      <c r="S14" s="44"/>
      <c r="T14" s="44">
        <v>400</v>
      </c>
      <c r="U14" s="44">
        <v>800</v>
      </c>
      <c r="V14" s="44">
        <v>-142</v>
      </c>
      <c r="W14" s="44">
        <v>-28</v>
      </c>
      <c r="X14" s="44">
        <v>-118</v>
      </c>
      <c r="Y14" s="44">
        <v>-368</v>
      </c>
      <c r="Z14" s="44">
        <v>244</v>
      </c>
      <c r="AA14" s="44"/>
      <c r="AB14" s="44"/>
      <c r="AC14" s="44">
        <v>-156</v>
      </c>
      <c r="AD14" s="44">
        <v>-113</v>
      </c>
      <c r="AE14" s="44"/>
      <c r="AF14" s="44">
        <v>-24</v>
      </c>
      <c r="AG14" s="44"/>
      <c r="AH14" s="44"/>
      <c r="AI14" s="44"/>
      <c r="AJ14" s="44">
        <v>-5</v>
      </c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</row>
    <row r="15" spans="1:186" x14ac:dyDescent="0.25">
      <c r="A15" s="35">
        <v>1</v>
      </c>
      <c r="B15" s="36">
        <v>1250</v>
      </c>
      <c r="C15" s="37" t="s">
        <v>278</v>
      </c>
      <c r="D15" s="38">
        <v>42041</v>
      </c>
      <c r="E15" s="39">
        <v>19</v>
      </c>
      <c r="F15" s="40">
        <v>0.60219999999999996</v>
      </c>
      <c r="G15" s="41">
        <f>SUM(L15:BL15)</f>
        <v>82865</v>
      </c>
      <c r="H15" s="41">
        <v>513803</v>
      </c>
      <c r="I15" s="42">
        <f>((G15+H15)/((F15*(A15*1000000))))</f>
        <v>0.99081368316174023</v>
      </c>
      <c r="J15" s="43">
        <v>4.3085898643005709E-2</v>
      </c>
      <c r="K15" s="39">
        <f>IF(E15&lt;11.5," ",J15/$J$180*100)</f>
        <v>98.093336745724557</v>
      </c>
      <c r="L15" s="44">
        <v>7000</v>
      </c>
      <c r="M15" s="44">
        <v>10998</v>
      </c>
      <c r="N15" s="44">
        <v>8800</v>
      </c>
      <c r="O15" s="44">
        <v>10000</v>
      </c>
      <c r="P15" s="44">
        <v>7651</v>
      </c>
      <c r="Q15" s="44">
        <v>4800</v>
      </c>
      <c r="R15" s="44">
        <v>5400</v>
      </c>
      <c r="S15" s="44">
        <v>6400</v>
      </c>
      <c r="T15" s="44">
        <v>4200</v>
      </c>
      <c r="U15" s="44">
        <v>3800</v>
      </c>
      <c r="V15" s="44">
        <v>2600</v>
      </c>
      <c r="W15" s="44">
        <v>1604</v>
      </c>
      <c r="X15" s="44">
        <v>3200</v>
      </c>
      <c r="Y15" s="44">
        <v>1112</v>
      </c>
      <c r="Z15" s="44">
        <v>1995</v>
      </c>
      <c r="AA15" s="44">
        <v>600</v>
      </c>
      <c r="AB15" s="44">
        <v>1112</v>
      </c>
      <c r="AC15" s="44">
        <v>-71</v>
      </c>
      <c r="AD15" s="44">
        <v>58</v>
      </c>
      <c r="AE15" s="44"/>
      <c r="AF15" s="44">
        <v>400</v>
      </c>
      <c r="AG15" s="44">
        <v>200</v>
      </c>
      <c r="AH15" s="44">
        <v>-153</v>
      </c>
      <c r="AI15" s="44">
        <v>306</v>
      </c>
      <c r="AJ15" s="44"/>
      <c r="AK15" s="44">
        <v>400</v>
      </c>
      <c r="AL15" s="44"/>
      <c r="AM15" s="44"/>
      <c r="AN15" s="44"/>
      <c r="AO15" s="44"/>
      <c r="AP15" s="44">
        <v>200</v>
      </c>
      <c r="AQ15" s="44"/>
      <c r="AR15" s="44"/>
      <c r="AS15" s="44">
        <v>200</v>
      </c>
      <c r="AT15" s="44">
        <v>161</v>
      </c>
      <c r="AU15" s="44"/>
      <c r="AV15" s="44">
        <v>-108</v>
      </c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</row>
    <row r="16" spans="1:186" x14ac:dyDescent="0.25">
      <c r="A16" s="35">
        <v>1</v>
      </c>
      <c r="B16" s="36">
        <v>1269</v>
      </c>
      <c r="C16" s="37" t="s">
        <v>78</v>
      </c>
      <c r="D16" s="38">
        <v>42223</v>
      </c>
      <c r="E16" s="39">
        <v>17</v>
      </c>
      <c r="F16" s="40">
        <v>0.61199999999999999</v>
      </c>
      <c r="G16" s="41">
        <f>SUM(L16:BL16)</f>
        <v>610010</v>
      </c>
      <c r="H16" s="41">
        <v>0</v>
      </c>
      <c r="I16" s="42">
        <f>((G16+H16)/((F16*(A16*1000000))))</f>
        <v>0.99674836601307193</v>
      </c>
      <c r="J16" s="43">
        <f>IF(E16&gt;12,SUM(Q16:AC16)/$D$177/12," ")</f>
        <v>4.9504758257132069E-2</v>
      </c>
      <c r="K16" s="39">
        <f>IF(E16&lt;11.5," ",J16/$J$180*100)</f>
        <v>112.7071054608455</v>
      </c>
      <c r="L16" s="44"/>
      <c r="M16" s="44"/>
      <c r="N16" s="44"/>
      <c r="O16" s="44"/>
      <c r="P16" s="44"/>
      <c r="Q16" s="44">
        <v>3400</v>
      </c>
      <c r="R16" s="44">
        <v>18000</v>
      </c>
      <c r="S16" s="44">
        <v>28600</v>
      </c>
      <c r="T16" s="44">
        <v>34400</v>
      </c>
      <c r="U16" s="44">
        <v>39800</v>
      </c>
      <c r="V16" s="44">
        <v>31400</v>
      </c>
      <c r="W16" s="44">
        <v>30200</v>
      </c>
      <c r="X16" s="44">
        <v>30200</v>
      </c>
      <c r="Y16" s="44">
        <v>28454</v>
      </c>
      <c r="Z16" s="44">
        <v>36400</v>
      </c>
      <c r="AA16" s="44">
        <v>28600</v>
      </c>
      <c r="AB16" s="44">
        <v>34800</v>
      </c>
      <c r="AC16" s="44">
        <v>28000</v>
      </c>
      <c r="AD16" s="44">
        <v>28314</v>
      </c>
      <c r="AE16" s="44">
        <v>26000</v>
      </c>
      <c r="AF16" s="44">
        <v>24267</v>
      </c>
      <c r="AG16" s="44">
        <v>21400</v>
      </c>
      <c r="AH16" s="44">
        <v>20531</v>
      </c>
      <c r="AI16" s="44">
        <v>15266</v>
      </c>
      <c r="AJ16" s="44">
        <v>18800</v>
      </c>
      <c r="AK16" s="44">
        <v>11600</v>
      </c>
      <c r="AL16" s="44">
        <v>15400</v>
      </c>
      <c r="AM16" s="44">
        <v>11800</v>
      </c>
      <c r="AN16" s="44">
        <v>10999</v>
      </c>
      <c r="AO16" s="44">
        <v>6800</v>
      </c>
      <c r="AP16" s="44">
        <v>5400</v>
      </c>
      <c r="AQ16" s="44">
        <v>4000</v>
      </c>
      <c r="AR16" s="44">
        <v>3200</v>
      </c>
      <c r="AS16" s="44">
        <v>2400</v>
      </c>
      <c r="AT16" s="44">
        <v>1400</v>
      </c>
      <c r="AU16" s="44">
        <v>2400</v>
      </c>
      <c r="AV16" s="44">
        <v>3000</v>
      </c>
      <c r="AW16" s="44">
        <v>1400</v>
      </c>
      <c r="AX16" s="44">
        <v>763</v>
      </c>
      <c r="AY16" s="44">
        <v>400</v>
      </c>
      <c r="AZ16" s="44">
        <v>741</v>
      </c>
      <c r="BA16" s="44">
        <v>200</v>
      </c>
      <c r="BB16" s="44">
        <v>600</v>
      </c>
      <c r="BC16" s="44">
        <v>200</v>
      </c>
      <c r="BD16" s="44"/>
      <c r="BE16" s="44">
        <v>-74</v>
      </c>
      <c r="BF16" s="44">
        <v>200</v>
      </c>
      <c r="BG16" s="44"/>
      <c r="BH16" s="44">
        <v>-28</v>
      </c>
      <c r="BI16" s="44">
        <v>200</v>
      </c>
      <c r="BJ16" s="44">
        <v>177</v>
      </c>
      <c r="BK16" s="44"/>
      <c r="BL16" s="44"/>
    </row>
    <row r="17" spans="1:186" x14ac:dyDescent="0.25">
      <c r="A17" s="35">
        <v>1</v>
      </c>
      <c r="B17" s="36">
        <v>1316</v>
      </c>
      <c r="C17" s="46" t="s">
        <v>79</v>
      </c>
      <c r="D17" s="38">
        <v>42496</v>
      </c>
      <c r="E17" s="39">
        <f>(+$K$4-D17+1)/7</f>
        <v>8</v>
      </c>
      <c r="F17" s="40">
        <v>0.61199999999999999</v>
      </c>
      <c r="G17" s="41">
        <f>SUM(L17:BL17)</f>
        <v>135555</v>
      </c>
      <c r="H17" s="41">
        <v>0</v>
      </c>
      <c r="I17" s="42">
        <f>((G17+H17)/((F17*(A17*1000000))))</f>
        <v>0.22149509803921569</v>
      </c>
      <c r="J17" s="43" t="str">
        <f>IF(E17&gt;12,SUM(BD17:BL17)/$D$177/12," ")</f>
        <v xml:space="preserve"> </v>
      </c>
      <c r="K17" s="39" t="str">
        <f>IF(E17&lt;11.5," ",J17/$J$180*100)</f>
        <v xml:space="preserve"> </v>
      </c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>
        <v>1000</v>
      </c>
      <c r="BE17" s="44">
        <v>11000</v>
      </c>
      <c r="BF17" s="44">
        <v>19000</v>
      </c>
      <c r="BG17" s="44">
        <v>19000</v>
      </c>
      <c r="BH17" s="44">
        <v>18600</v>
      </c>
      <c r="BI17" s="44">
        <v>14430</v>
      </c>
      <c r="BJ17" s="44">
        <v>22999</v>
      </c>
      <c r="BK17" s="44">
        <v>19332</v>
      </c>
      <c r="BL17" s="44">
        <v>10194</v>
      </c>
    </row>
    <row r="18" spans="1:186" x14ac:dyDescent="0.25">
      <c r="A18" s="35">
        <v>1</v>
      </c>
      <c r="B18" s="36">
        <v>1227</v>
      </c>
      <c r="C18" s="37" t="s">
        <v>277</v>
      </c>
      <c r="D18" s="38">
        <v>41936</v>
      </c>
      <c r="E18" s="39">
        <v>16</v>
      </c>
      <c r="F18" s="40">
        <v>0.61199999999999999</v>
      </c>
      <c r="G18" s="41">
        <f>SUM(L18:BL18)</f>
        <v>181</v>
      </c>
      <c r="H18" s="41">
        <v>606412</v>
      </c>
      <c r="I18" s="42">
        <f>((G18+H18)/((F18*(A18*1000000))))</f>
        <v>0.99116503267973854</v>
      </c>
      <c r="J18" s="43">
        <v>5.094500210118677E-2</v>
      </c>
      <c r="K18" s="39">
        <f>IF(E18&lt;11.5," ",J18/$J$180*100)</f>
        <v>115.98609763323573</v>
      </c>
      <c r="L18" s="44"/>
      <c r="M18" s="44">
        <v>200</v>
      </c>
      <c r="N18" s="44"/>
      <c r="O18" s="44"/>
      <c r="P18" s="44"/>
      <c r="Q18" s="44"/>
      <c r="R18" s="44"/>
      <c r="S18" s="44"/>
      <c r="T18" s="44"/>
      <c r="U18" s="44"/>
      <c r="V18" s="44">
        <v>-19</v>
      </c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</row>
    <row r="19" spans="1:186" x14ac:dyDescent="0.25">
      <c r="A19" s="35">
        <v>1</v>
      </c>
      <c r="B19" s="36">
        <v>1296</v>
      </c>
      <c r="C19" s="37" t="s">
        <v>80</v>
      </c>
      <c r="D19" s="38">
        <v>42377</v>
      </c>
      <c r="E19" s="39">
        <v>20</v>
      </c>
      <c r="F19" s="40">
        <v>0.61199999999999999</v>
      </c>
      <c r="G19" s="41">
        <f>SUM(L19:BL19)</f>
        <v>545918</v>
      </c>
      <c r="H19" s="41">
        <v>0</v>
      </c>
      <c r="I19" s="42">
        <f>((G19+H19)/((F19*(A19*1000000))))</f>
        <v>0.89202287581699347</v>
      </c>
      <c r="J19" s="43">
        <f>IF(E19&gt;12,SUM(AM19:AY19)/$D$177/12," ")</f>
        <v>4.6570942980706319E-2</v>
      </c>
      <c r="K19" s="39">
        <f>IF(E19&lt;11.5," ",J19/$J$180*100)</f>
        <v>106.02771060257209</v>
      </c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>
        <v>6800</v>
      </c>
      <c r="AN19" s="44">
        <v>19800</v>
      </c>
      <c r="AO19" s="44">
        <v>29000</v>
      </c>
      <c r="AP19" s="44">
        <v>33600</v>
      </c>
      <c r="AQ19" s="44">
        <v>39000</v>
      </c>
      <c r="AR19" s="44">
        <v>30800</v>
      </c>
      <c r="AS19" s="44">
        <v>32200</v>
      </c>
      <c r="AT19" s="44">
        <v>29600</v>
      </c>
      <c r="AU19" s="44">
        <v>27393</v>
      </c>
      <c r="AV19" s="44">
        <v>26400</v>
      </c>
      <c r="AW19" s="44">
        <v>26600</v>
      </c>
      <c r="AX19" s="44">
        <v>27600</v>
      </c>
      <c r="AY19" s="44">
        <v>21400</v>
      </c>
      <c r="AZ19" s="44">
        <v>24986</v>
      </c>
      <c r="BA19" s="44">
        <v>23600</v>
      </c>
      <c r="BB19" s="44">
        <v>19645</v>
      </c>
      <c r="BC19" s="44">
        <v>21000</v>
      </c>
      <c r="BD19" s="44">
        <v>18200</v>
      </c>
      <c r="BE19" s="44">
        <v>15000</v>
      </c>
      <c r="BF19" s="44">
        <v>14454</v>
      </c>
      <c r="BG19" s="44">
        <v>13000</v>
      </c>
      <c r="BH19" s="44">
        <v>11000</v>
      </c>
      <c r="BI19" s="44">
        <v>12273</v>
      </c>
      <c r="BJ19" s="44">
        <v>8600</v>
      </c>
      <c r="BK19" s="44">
        <v>8167</v>
      </c>
      <c r="BL19" s="44">
        <v>5800</v>
      </c>
    </row>
    <row r="20" spans="1:186" x14ac:dyDescent="0.25">
      <c r="A20" s="35">
        <v>1</v>
      </c>
      <c r="B20" s="36">
        <v>1270</v>
      </c>
      <c r="C20" s="37" t="s">
        <v>81</v>
      </c>
      <c r="D20" s="38">
        <v>42251</v>
      </c>
      <c r="E20" s="39">
        <v>19</v>
      </c>
      <c r="F20" s="40">
        <v>0.59240000000000004</v>
      </c>
      <c r="G20" s="41">
        <f>SUM(L20:BL20)</f>
        <v>587794</v>
      </c>
      <c r="H20" s="41">
        <v>0</v>
      </c>
      <c r="I20" s="42">
        <f>((G20+H20)/((F20*(A20*1000000))))</f>
        <v>0.99222484807562461</v>
      </c>
      <c r="J20" s="43">
        <f>IF(E20&gt;12,SUM(U20:AG20)/$D$177/12," ")</f>
        <v>3.9031406092909691E-2</v>
      </c>
      <c r="K20" s="39">
        <f>IF(E20&lt;11.5," ",J20/$J$180*100)</f>
        <v>88.862504487937514</v>
      </c>
      <c r="L20" s="44"/>
      <c r="M20" s="44"/>
      <c r="N20" s="44"/>
      <c r="O20" s="44"/>
      <c r="P20" s="44"/>
      <c r="Q20" s="44"/>
      <c r="R20" s="44"/>
      <c r="S20" s="44"/>
      <c r="T20" s="44"/>
      <c r="U20" s="44">
        <v>3200</v>
      </c>
      <c r="V20" s="44">
        <v>10600</v>
      </c>
      <c r="W20" s="44">
        <v>22400</v>
      </c>
      <c r="X20" s="44">
        <v>24600</v>
      </c>
      <c r="Y20" s="44">
        <v>27200</v>
      </c>
      <c r="Z20" s="44">
        <v>29800</v>
      </c>
      <c r="AA20" s="44">
        <v>26400</v>
      </c>
      <c r="AB20" s="44">
        <v>27000</v>
      </c>
      <c r="AC20" s="44">
        <v>24600</v>
      </c>
      <c r="AD20" s="44">
        <v>27561</v>
      </c>
      <c r="AE20" s="44">
        <v>22790</v>
      </c>
      <c r="AF20" s="44">
        <v>22748</v>
      </c>
      <c r="AG20" s="44">
        <v>24600</v>
      </c>
      <c r="AH20" s="44">
        <v>33649</v>
      </c>
      <c r="AI20" s="44">
        <v>27580</v>
      </c>
      <c r="AJ20" s="44">
        <v>31200</v>
      </c>
      <c r="AK20" s="44">
        <v>34100</v>
      </c>
      <c r="AL20" s="44">
        <v>29200</v>
      </c>
      <c r="AM20" s="44">
        <v>24338</v>
      </c>
      <c r="AN20" s="44">
        <v>26600</v>
      </c>
      <c r="AO20" s="44">
        <v>18600</v>
      </c>
      <c r="AP20" s="44">
        <v>15200</v>
      </c>
      <c r="AQ20" s="44">
        <v>9800</v>
      </c>
      <c r="AR20" s="44">
        <v>7200</v>
      </c>
      <c r="AS20" s="44">
        <v>7800</v>
      </c>
      <c r="AT20" s="44">
        <v>4400</v>
      </c>
      <c r="AU20" s="44">
        <v>5699</v>
      </c>
      <c r="AV20" s="44">
        <v>6290</v>
      </c>
      <c r="AW20" s="44">
        <v>4000</v>
      </c>
      <c r="AX20" s="44">
        <v>3995</v>
      </c>
      <c r="AY20" s="44">
        <v>927</v>
      </c>
      <c r="AZ20" s="44">
        <v>688</v>
      </c>
      <c r="BA20" s="44">
        <v>991</v>
      </c>
      <c r="BB20" s="44">
        <v>600</v>
      </c>
      <c r="BC20" s="44">
        <v>400</v>
      </c>
      <c r="BD20" s="44">
        <v>365</v>
      </c>
      <c r="BE20" s="44">
        <v>483</v>
      </c>
      <c r="BF20" s="44"/>
      <c r="BG20" s="44">
        <v>-4</v>
      </c>
      <c r="BH20" s="44">
        <v>-289</v>
      </c>
      <c r="BI20" s="44">
        <v>200</v>
      </c>
      <c r="BJ20" s="44">
        <v>117</v>
      </c>
      <c r="BK20" s="44"/>
      <c r="BL20" s="44">
        <v>166</v>
      </c>
    </row>
    <row r="21" spans="1:186" x14ac:dyDescent="0.25">
      <c r="A21" s="35">
        <v>1</v>
      </c>
      <c r="B21" s="36">
        <v>1158</v>
      </c>
      <c r="C21" s="37" t="s">
        <v>276</v>
      </c>
      <c r="D21" s="38">
        <v>41663</v>
      </c>
      <c r="E21" s="39">
        <v>29</v>
      </c>
      <c r="F21" s="40">
        <v>0.73260000000000003</v>
      </c>
      <c r="G21" s="41">
        <f>SUM(L21:BL21)</f>
        <v>-15</v>
      </c>
      <c r="H21" s="41">
        <v>728223</v>
      </c>
      <c r="I21" s="42">
        <f>((G21+H21)/((F21*(A21*1000000))))</f>
        <v>0.99400491400491398</v>
      </c>
      <c r="J21" s="43">
        <v>3.6817282762889654E-2</v>
      </c>
      <c r="K21" s="39">
        <f>IF(E21&lt;11.5," ",J21/$J$180*100)</f>
        <v>83.821626793641641</v>
      </c>
      <c r="L21" s="44"/>
      <c r="M21" s="44"/>
      <c r="N21" s="44">
        <v>-15</v>
      </c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</row>
    <row r="22" spans="1:186" x14ac:dyDescent="0.25">
      <c r="A22" s="35">
        <v>1</v>
      </c>
      <c r="B22" s="36">
        <v>1315</v>
      </c>
      <c r="C22" s="46" t="s">
        <v>84</v>
      </c>
      <c r="D22" s="38">
        <v>42524</v>
      </c>
      <c r="E22" s="39">
        <f>(+$K$4-D22+1)/7</f>
        <v>4</v>
      </c>
      <c r="F22" s="40">
        <v>0.61199999999999999</v>
      </c>
      <c r="G22" s="41">
        <f>SUM(L22:BL22)</f>
        <v>73483</v>
      </c>
      <c r="H22" s="41">
        <v>0</v>
      </c>
      <c r="I22" s="42">
        <f>((G22+H22)/((F22*(A22*1000000))))</f>
        <v>0.1200702614379085</v>
      </c>
      <c r="J22" s="43" t="str">
        <f>IF(E22&gt;12,SUM(BD22:BL22)/$D$177/12," ")</f>
        <v xml:space="preserve"> </v>
      </c>
      <c r="K22" s="39" t="str">
        <f>IF(E22&lt;11.5," ",J22/$J$180*100)</f>
        <v xml:space="preserve"> </v>
      </c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>
        <v>2600</v>
      </c>
      <c r="BI22" s="44">
        <v>11200</v>
      </c>
      <c r="BJ22" s="44">
        <v>21200</v>
      </c>
      <c r="BK22" s="44">
        <v>22083</v>
      </c>
      <c r="BL22" s="44">
        <v>16400</v>
      </c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</row>
    <row r="23" spans="1:186" x14ac:dyDescent="0.25">
      <c r="A23" s="35">
        <v>1</v>
      </c>
      <c r="B23" s="36">
        <v>1210</v>
      </c>
      <c r="C23" s="37" t="s">
        <v>275</v>
      </c>
      <c r="D23" s="38">
        <v>41817</v>
      </c>
      <c r="E23" s="39">
        <v>24</v>
      </c>
      <c r="F23" s="40">
        <v>0.61040000000000005</v>
      </c>
      <c r="G23" s="41">
        <f>SUM(L23:BL23)</f>
        <v>400</v>
      </c>
      <c r="H23" s="41">
        <v>605181</v>
      </c>
      <c r="I23" s="42">
        <f>((G23+H23)/((F23*(A23*1000000))))</f>
        <v>0.99210517693315858</v>
      </c>
      <c r="J23" s="43">
        <v>3.7863784583140499E-2</v>
      </c>
      <c r="K23" s="39">
        <f>IF(E23&lt;11.5," ",J23/$J$180*100)</f>
        <v>86.204189504226861</v>
      </c>
      <c r="L23" s="44"/>
      <c r="M23" s="44">
        <v>200</v>
      </c>
      <c r="N23" s="44"/>
      <c r="O23" s="44"/>
      <c r="P23" s="44">
        <v>200</v>
      </c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</row>
    <row r="24" spans="1:186" x14ac:dyDescent="0.25">
      <c r="A24" s="35">
        <v>1</v>
      </c>
      <c r="B24" s="36">
        <v>1256</v>
      </c>
      <c r="C24" s="37" t="s">
        <v>274</v>
      </c>
      <c r="D24" s="38">
        <v>42097</v>
      </c>
      <c r="E24" s="39">
        <v>20</v>
      </c>
      <c r="F24" s="40">
        <v>0.61199999999999999</v>
      </c>
      <c r="G24" s="41">
        <f>SUM(L24:BL24)</f>
        <v>277847</v>
      </c>
      <c r="H24" s="41">
        <v>331022</v>
      </c>
      <c r="I24" s="42">
        <f>((G24+H24)/((F24*(A24*1000000))))</f>
        <v>0.99488398692810454</v>
      </c>
      <c r="J24" s="43">
        <v>4.2718190957981579E-2</v>
      </c>
      <c r="K24" s="39">
        <f>IF(E24&lt;11.5," ",J24/$J$180*100)</f>
        <v>97.256179464407921</v>
      </c>
      <c r="L24" s="44">
        <v>17800</v>
      </c>
      <c r="M24" s="44">
        <v>22398</v>
      </c>
      <c r="N24" s="44">
        <v>25400</v>
      </c>
      <c r="O24" s="44">
        <v>24200</v>
      </c>
      <c r="P24" s="44">
        <v>20400</v>
      </c>
      <c r="Q24" s="44">
        <v>27200</v>
      </c>
      <c r="R24" s="44">
        <v>19400</v>
      </c>
      <c r="S24" s="44">
        <v>17000</v>
      </c>
      <c r="T24" s="44">
        <v>17045</v>
      </c>
      <c r="U24" s="44">
        <v>12933</v>
      </c>
      <c r="V24" s="44">
        <v>9816</v>
      </c>
      <c r="W24" s="44">
        <v>9172</v>
      </c>
      <c r="X24" s="44">
        <v>7200</v>
      </c>
      <c r="Y24" s="44">
        <v>6200</v>
      </c>
      <c r="Z24" s="44">
        <v>6400</v>
      </c>
      <c r="AA24" s="44">
        <v>7600</v>
      </c>
      <c r="AB24" s="44">
        <v>4512</v>
      </c>
      <c r="AC24" s="44">
        <v>1948</v>
      </c>
      <c r="AD24" s="44">
        <v>3603</v>
      </c>
      <c r="AE24" s="44">
        <v>3104</v>
      </c>
      <c r="AF24" s="44">
        <v>1875</v>
      </c>
      <c r="AG24" s="44">
        <v>1200</v>
      </c>
      <c r="AH24" s="44">
        <v>1200</v>
      </c>
      <c r="AI24" s="44">
        <v>1871</v>
      </c>
      <c r="AJ24" s="44">
        <v>1400</v>
      </c>
      <c r="AK24" s="44">
        <v>774</v>
      </c>
      <c r="AL24" s="44">
        <v>400</v>
      </c>
      <c r="AM24" s="44">
        <v>1200</v>
      </c>
      <c r="AN24" s="44">
        <v>600</v>
      </c>
      <c r="AO24" s="44">
        <v>276</v>
      </c>
      <c r="AP24" s="44">
        <v>1098</v>
      </c>
      <c r="AQ24" s="44">
        <v>400</v>
      </c>
      <c r="AR24" s="44">
        <v>305</v>
      </c>
      <c r="AS24" s="44">
        <v>575</v>
      </c>
      <c r="AT24" s="44">
        <v>737</v>
      </c>
      <c r="AU24" s="44">
        <v>400</v>
      </c>
      <c r="AV24" s="44"/>
      <c r="AW24" s="44">
        <v>335</v>
      </c>
      <c r="AX24" s="44">
        <v>169</v>
      </c>
      <c r="AY24" s="44">
        <v>-35</v>
      </c>
      <c r="AZ24" s="44">
        <v>-96</v>
      </c>
      <c r="BA24" s="44"/>
      <c r="BB24" s="44"/>
      <c r="BC24" s="44"/>
      <c r="BD24" s="44">
        <v>-168</v>
      </c>
      <c r="BE24" s="44"/>
      <c r="BF24" s="44"/>
      <c r="BG24" s="44"/>
      <c r="BH24" s="44"/>
      <c r="BI24" s="44"/>
      <c r="BJ24" s="44"/>
      <c r="BK24" s="44"/>
      <c r="BL24" s="44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</row>
    <row r="25" spans="1:186" x14ac:dyDescent="0.25">
      <c r="A25" s="35">
        <v>1</v>
      </c>
      <c r="B25" s="36">
        <v>1172</v>
      </c>
      <c r="C25" s="37" t="s">
        <v>273</v>
      </c>
      <c r="D25" s="38">
        <v>41677</v>
      </c>
      <c r="E25" s="39">
        <v>51</v>
      </c>
      <c r="F25" s="40">
        <v>1.2230000000000001</v>
      </c>
      <c r="G25" s="41">
        <f>SUM(L25:BL25)</f>
        <v>2731</v>
      </c>
      <c r="H25" s="41">
        <v>1215159</v>
      </c>
      <c r="I25" s="42">
        <f>((G25+H25)/((F25*(A25*1000000))))</f>
        <v>0.99582174979558458</v>
      </c>
      <c r="J25" s="43">
        <v>4.1770077396239023E-2</v>
      </c>
      <c r="K25" s="39">
        <f>IF(E25&lt;11.5," ",J25/$J$180*100)</f>
        <v>95.097616551381662</v>
      </c>
      <c r="L25" s="44">
        <v>600</v>
      </c>
      <c r="M25" s="44">
        <v>600</v>
      </c>
      <c r="N25" s="44">
        <v>325</v>
      </c>
      <c r="O25" s="44">
        <v>200</v>
      </c>
      <c r="P25" s="44">
        <v>377</v>
      </c>
      <c r="Q25" s="44"/>
      <c r="R25" s="44">
        <v>180</v>
      </c>
      <c r="S25" s="44">
        <v>400</v>
      </c>
      <c r="T25" s="44">
        <v>200</v>
      </c>
      <c r="U25" s="44">
        <v>200</v>
      </c>
      <c r="V25" s="44"/>
      <c r="W25" s="44"/>
      <c r="X25" s="44">
        <v>-160</v>
      </c>
      <c r="Y25" s="44">
        <v>-301</v>
      </c>
      <c r="Z25" s="44">
        <v>110</v>
      </c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</row>
    <row r="26" spans="1:186" x14ac:dyDescent="0.25">
      <c r="A26" s="35">
        <v>1</v>
      </c>
      <c r="B26" s="36">
        <v>1286</v>
      </c>
      <c r="C26" s="37" t="s">
        <v>272</v>
      </c>
      <c r="D26" s="38">
        <v>42300</v>
      </c>
      <c r="E26" s="39">
        <v>13</v>
      </c>
      <c r="F26" s="40">
        <v>0.61160000000000003</v>
      </c>
      <c r="G26" s="41">
        <f>SUM(L26:BL26)</f>
        <v>606136</v>
      </c>
      <c r="H26" s="41">
        <v>0</v>
      </c>
      <c r="I26" s="42">
        <f>((G26+H26)/((F26*(A26*1000000))))</f>
        <v>0.99106605624591237</v>
      </c>
      <c r="J26" s="43">
        <f>IF(E26&gt;12,SUM(AB26:AN26)/$D$177/12," ")</f>
        <v>6.4296182223427964E-2</v>
      </c>
      <c r="K26" s="39">
        <f>IF(E26&lt;11.5," ",J26/$J$180*100)</f>
        <v>146.38262756371756</v>
      </c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>
        <v>800</v>
      </c>
      <c r="AC26" s="44">
        <v>11200</v>
      </c>
      <c r="AD26" s="44">
        <v>27400</v>
      </c>
      <c r="AE26" s="44">
        <v>28400</v>
      </c>
      <c r="AF26" s="44">
        <v>33323</v>
      </c>
      <c r="AG26" s="44">
        <v>33800</v>
      </c>
      <c r="AH26" s="44">
        <v>43600</v>
      </c>
      <c r="AI26" s="44">
        <v>37521</v>
      </c>
      <c r="AJ26" s="44">
        <v>47000</v>
      </c>
      <c r="AK26" s="44">
        <v>71302</v>
      </c>
      <c r="AL26" s="44">
        <v>51933</v>
      </c>
      <c r="AM26" s="44">
        <v>47400</v>
      </c>
      <c r="AN26" s="44">
        <v>49800</v>
      </c>
      <c r="AO26" s="44">
        <v>25600</v>
      </c>
      <c r="AP26" s="44">
        <v>17799</v>
      </c>
      <c r="AQ26" s="44">
        <v>15800</v>
      </c>
      <c r="AR26" s="44">
        <v>9400</v>
      </c>
      <c r="AS26" s="44">
        <v>9800</v>
      </c>
      <c r="AT26" s="44">
        <v>9200</v>
      </c>
      <c r="AU26" s="44">
        <v>8996</v>
      </c>
      <c r="AV26" s="44">
        <v>11092</v>
      </c>
      <c r="AW26" s="44">
        <v>4872</v>
      </c>
      <c r="AX26" s="44">
        <v>7742</v>
      </c>
      <c r="AY26" s="44">
        <v>781</v>
      </c>
      <c r="AZ26" s="44">
        <v>466</v>
      </c>
      <c r="BA26" s="44">
        <v>206</v>
      </c>
      <c r="BB26" s="44">
        <v>1102</v>
      </c>
      <c r="BC26" s="44">
        <v>-130</v>
      </c>
      <c r="BD26" s="44">
        <v>-63</v>
      </c>
      <c r="BE26" s="44">
        <v>327</v>
      </c>
      <c r="BF26" s="44">
        <v>-144</v>
      </c>
      <c r="BG26" s="44">
        <v>-189</v>
      </c>
      <c r="BH26" s="44"/>
      <c r="BI26" s="44"/>
      <c r="BJ26" s="44"/>
      <c r="BK26" s="44"/>
      <c r="BL26" s="44"/>
    </row>
    <row r="27" spans="1:186" x14ac:dyDescent="0.25">
      <c r="A27" s="35">
        <v>1</v>
      </c>
      <c r="B27" s="36">
        <v>1251</v>
      </c>
      <c r="C27" s="37" t="s">
        <v>271</v>
      </c>
      <c r="D27" s="38">
        <v>42069</v>
      </c>
      <c r="E27" s="39">
        <v>18</v>
      </c>
      <c r="F27" s="40">
        <v>0.61199999999999999</v>
      </c>
      <c r="G27" s="41">
        <f>SUM(L27:BL27)</f>
        <v>140284</v>
      </c>
      <c r="H27" s="41">
        <v>468215</v>
      </c>
      <c r="I27" s="42">
        <f>((G27+H27)/((F27*(A27*1000000))))</f>
        <v>0.99427941176470591</v>
      </c>
      <c r="J27" s="43">
        <v>4.6574666602833138E-2</v>
      </c>
      <c r="K27" s="39">
        <f>IF(E27&lt;11.5," ",J27/$J$180*100)</f>
        <v>106.03618814466134</v>
      </c>
      <c r="L27" s="44">
        <v>9800</v>
      </c>
      <c r="M27" s="44">
        <v>16600</v>
      </c>
      <c r="N27" s="44">
        <v>15400</v>
      </c>
      <c r="O27" s="44">
        <v>15400</v>
      </c>
      <c r="P27" s="44">
        <v>13200</v>
      </c>
      <c r="Q27" s="44">
        <v>10400</v>
      </c>
      <c r="R27" s="44">
        <v>12200</v>
      </c>
      <c r="S27" s="44">
        <v>7478</v>
      </c>
      <c r="T27" s="44">
        <v>6102</v>
      </c>
      <c r="U27" s="44">
        <v>10659</v>
      </c>
      <c r="V27" s="44">
        <v>2636</v>
      </c>
      <c r="W27" s="44">
        <v>3751</v>
      </c>
      <c r="X27" s="44">
        <v>3542</v>
      </c>
      <c r="Y27" s="44">
        <v>2762</v>
      </c>
      <c r="Z27" s="44">
        <v>1400</v>
      </c>
      <c r="AA27" s="44">
        <v>1400</v>
      </c>
      <c r="AB27" s="44">
        <v>1000</v>
      </c>
      <c r="AC27" s="44">
        <v>1016</v>
      </c>
      <c r="AD27" s="44">
        <v>651</v>
      </c>
      <c r="AE27" s="44">
        <v>1000</v>
      </c>
      <c r="AF27" s="44">
        <v>904</v>
      </c>
      <c r="AG27" s="44">
        <v>699</v>
      </c>
      <c r="AH27" s="44">
        <v>299</v>
      </c>
      <c r="AI27" s="44">
        <v>402</v>
      </c>
      <c r="AJ27" s="44">
        <v>400</v>
      </c>
      <c r="AK27" s="44">
        <v>400</v>
      </c>
      <c r="AL27" s="44">
        <v>72</v>
      </c>
      <c r="AM27" s="44">
        <v>400</v>
      </c>
      <c r="AN27" s="44"/>
      <c r="AO27" s="44">
        <v>200</v>
      </c>
      <c r="AP27" s="44">
        <v>-74</v>
      </c>
      <c r="AQ27" s="44">
        <v>-65</v>
      </c>
      <c r="AR27" s="44">
        <v>200</v>
      </c>
      <c r="AS27" s="44"/>
      <c r="AT27" s="44">
        <v>400</v>
      </c>
      <c r="AU27" s="44">
        <v>-80</v>
      </c>
      <c r="AV27" s="44">
        <v>-175</v>
      </c>
      <c r="AW27" s="44">
        <v>-29</v>
      </c>
      <c r="AX27" s="44"/>
      <c r="AY27" s="44"/>
      <c r="AZ27" s="44"/>
      <c r="BA27" s="44">
        <v>-66</v>
      </c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</row>
    <row r="28" spans="1:186" x14ac:dyDescent="0.25">
      <c r="A28" s="35">
        <v>1</v>
      </c>
      <c r="B28" s="36">
        <v>1181</v>
      </c>
      <c r="C28" s="37" t="s">
        <v>270</v>
      </c>
      <c r="D28" s="38">
        <v>41859</v>
      </c>
      <c r="E28" s="39">
        <v>26</v>
      </c>
      <c r="F28" s="40">
        <v>0.73260000000000003</v>
      </c>
      <c r="G28" s="41">
        <f>SUM(L28:BL28)</f>
        <v>2280</v>
      </c>
      <c r="H28" s="41">
        <v>727763</v>
      </c>
      <c r="I28" s="42">
        <f>((G28+H28)/((F28*(A28*1000000))))</f>
        <v>0.99650969150969149</v>
      </c>
      <c r="J28" s="43">
        <v>3.7562969109894727E-2</v>
      </c>
      <c r="K28" s="39">
        <f>IF(E28&lt;11.5," ",J28/$J$180*100)</f>
        <v>85.519325211156996</v>
      </c>
      <c r="L28" s="44">
        <v>200</v>
      </c>
      <c r="M28" s="44">
        <v>599</v>
      </c>
      <c r="N28" s="44"/>
      <c r="O28" s="44">
        <v>800</v>
      </c>
      <c r="P28" s="44"/>
      <c r="Q28" s="44"/>
      <c r="R28" s="44">
        <v>200</v>
      </c>
      <c r="S28" s="44">
        <v>200</v>
      </c>
      <c r="T28" s="44">
        <v>200</v>
      </c>
      <c r="U28" s="44"/>
      <c r="V28" s="44">
        <v>18</v>
      </c>
      <c r="W28" s="44"/>
      <c r="X28" s="44">
        <v>83</v>
      </c>
      <c r="Y28" s="44">
        <v>-40</v>
      </c>
      <c r="Z28" s="44">
        <v>200</v>
      </c>
      <c r="AA28" s="44"/>
      <c r="AB28" s="44"/>
      <c r="AC28" s="44"/>
      <c r="AD28" s="44">
        <v>-180</v>
      </c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186" x14ac:dyDescent="0.25">
      <c r="A29" s="35">
        <v>1</v>
      </c>
      <c r="B29" s="36">
        <v>1268</v>
      </c>
      <c r="C29" s="37" t="s">
        <v>88</v>
      </c>
      <c r="D29" s="38">
        <v>42188</v>
      </c>
      <c r="E29" s="39">
        <v>25</v>
      </c>
      <c r="F29" s="40">
        <v>0.61199999999999999</v>
      </c>
      <c r="G29" s="41">
        <f>SUM(L29:BL29)</f>
        <v>607366</v>
      </c>
      <c r="H29" s="41">
        <v>0</v>
      </c>
      <c r="I29" s="42">
        <f>((G29+H29)/((F29*(A29*1000000))))</f>
        <v>0.99242810457516339</v>
      </c>
      <c r="J29" s="43">
        <f>IF(E29&gt;12,SUM(L29:X29)/$D$177/12," ")</f>
        <v>3.4570373798466933E-2</v>
      </c>
      <c r="K29" s="39">
        <f>IF(E29&lt;11.5," ",J29/$J$180*100)</f>
        <v>78.706106295617047</v>
      </c>
      <c r="L29" s="44">
        <v>5400</v>
      </c>
      <c r="M29" s="44">
        <v>13600</v>
      </c>
      <c r="N29" s="44">
        <v>19000</v>
      </c>
      <c r="O29" s="44">
        <v>20800</v>
      </c>
      <c r="P29" s="44">
        <v>24200</v>
      </c>
      <c r="Q29" s="44">
        <v>26000</v>
      </c>
      <c r="R29" s="44">
        <v>22061</v>
      </c>
      <c r="S29" s="44">
        <v>21200</v>
      </c>
      <c r="T29" s="44">
        <v>20906</v>
      </c>
      <c r="U29" s="44">
        <v>25981</v>
      </c>
      <c r="V29" s="44">
        <v>16200</v>
      </c>
      <c r="W29" s="44">
        <v>20610</v>
      </c>
      <c r="X29" s="44">
        <v>23996</v>
      </c>
      <c r="Y29" s="44">
        <v>19147</v>
      </c>
      <c r="Z29" s="44">
        <v>20000</v>
      </c>
      <c r="AA29" s="44">
        <v>20400</v>
      </c>
      <c r="AB29" s="44">
        <v>19400</v>
      </c>
      <c r="AC29" s="44">
        <v>17000</v>
      </c>
      <c r="AD29" s="44">
        <v>20816</v>
      </c>
      <c r="AE29" s="44">
        <v>15200</v>
      </c>
      <c r="AF29" s="44">
        <v>18680</v>
      </c>
      <c r="AG29" s="44">
        <v>14600</v>
      </c>
      <c r="AH29" s="44">
        <v>19000</v>
      </c>
      <c r="AI29" s="44">
        <v>14395</v>
      </c>
      <c r="AJ29" s="44">
        <v>17758</v>
      </c>
      <c r="AK29" s="44">
        <v>20400</v>
      </c>
      <c r="AL29" s="44">
        <v>17000</v>
      </c>
      <c r="AM29" s="44">
        <v>14800</v>
      </c>
      <c r="AN29" s="44">
        <v>15400</v>
      </c>
      <c r="AO29" s="44">
        <v>12266</v>
      </c>
      <c r="AP29" s="44">
        <v>6600</v>
      </c>
      <c r="AQ29" s="44">
        <v>5800</v>
      </c>
      <c r="AR29" s="44">
        <v>5113</v>
      </c>
      <c r="AS29" s="44">
        <v>4800</v>
      </c>
      <c r="AT29" s="44">
        <v>5000</v>
      </c>
      <c r="AU29" s="44">
        <v>5913</v>
      </c>
      <c r="AV29" s="44">
        <v>3000</v>
      </c>
      <c r="AW29" s="44">
        <v>2800</v>
      </c>
      <c r="AX29" s="44">
        <v>4400</v>
      </c>
      <c r="AY29" s="44">
        <v>1800</v>
      </c>
      <c r="AZ29" s="44">
        <v>1292</v>
      </c>
      <c r="BA29" s="44">
        <v>1254</v>
      </c>
      <c r="BB29" s="44">
        <v>600</v>
      </c>
      <c r="BC29" s="44">
        <v>800</v>
      </c>
      <c r="BD29" s="44">
        <v>400</v>
      </c>
      <c r="BE29" s="44">
        <v>-37</v>
      </c>
      <c r="BF29" s="44">
        <v>600</v>
      </c>
      <c r="BG29" s="44">
        <v>200</v>
      </c>
      <c r="BH29" s="44">
        <v>104</v>
      </c>
      <c r="BI29" s="44">
        <v>240</v>
      </c>
      <c r="BJ29" s="44">
        <v>271</v>
      </c>
      <c r="BK29" s="44">
        <v>200</v>
      </c>
      <c r="BL29" s="44"/>
    </row>
    <row r="30" spans="1:186" x14ac:dyDescent="0.25">
      <c r="A30" s="35">
        <v>1</v>
      </c>
      <c r="B30" s="36">
        <v>1287</v>
      </c>
      <c r="C30" s="37" t="s">
        <v>90</v>
      </c>
      <c r="D30" s="38">
        <v>42342</v>
      </c>
      <c r="E30" s="39">
        <v>11</v>
      </c>
      <c r="F30" s="40">
        <v>0.61199999999999999</v>
      </c>
      <c r="G30" s="41">
        <f>SUM(L30:BL30)</f>
        <v>599833</v>
      </c>
      <c r="H30" s="41">
        <v>0</v>
      </c>
      <c r="I30" s="42">
        <f>((G30+H30)/((F30*(A30*1000000))))</f>
        <v>0.98011928104575163</v>
      </c>
      <c r="J30" s="43">
        <f>SUM(AH30:AT30)/$D$177/12</f>
        <v>6.8159972126028659E-2</v>
      </c>
      <c r="K30" s="39">
        <f>J30/$J$180*100</f>
        <v>155.17928855878924</v>
      </c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>
        <v>3400</v>
      </c>
      <c r="AI30" s="44">
        <v>19600</v>
      </c>
      <c r="AJ30" s="44">
        <v>29400</v>
      </c>
      <c r="AK30" s="44">
        <v>63400</v>
      </c>
      <c r="AL30" s="44">
        <v>67400</v>
      </c>
      <c r="AM30" s="44">
        <v>59800</v>
      </c>
      <c r="AN30" s="44">
        <v>72733</v>
      </c>
      <c r="AO30" s="44">
        <v>56000</v>
      </c>
      <c r="AP30" s="44">
        <v>45000</v>
      </c>
      <c r="AQ30" s="44">
        <v>30800</v>
      </c>
      <c r="AR30" s="44">
        <v>24200</v>
      </c>
      <c r="AS30" s="44">
        <v>22200</v>
      </c>
      <c r="AT30" s="44">
        <v>18600</v>
      </c>
      <c r="AU30" s="44">
        <v>16481</v>
      </c>
      <c r="AV30" s="44">
        <v>17000</v>
      </c>
      <c r="AW30" s="44">
        <v>12119</v>
      </c>
      <c r="AX30" s="44">
        <v>13145</v>
      </c>
      <c r="AY30" s="44">
        <v>6974</v>
      </c>
      <c r="AZ30" s="44">
        <v>5027</v>
      </c>
      <c r="BA30" s="44">
        <v>3791</v>
      </c>
      <c r="BB30" s="44">
        <v>4311</v>
      </c>
      <c r="BC30" s="44">
        <v>3140</v>
      </c>
      <c r="BD30" s="44">
        <v>2817</v>
      </c>
      <c r="BE30" s="44">
        <v>902</v>
      </c>
      <c r="BF30" s="44">
        <v>863</v>
      </c>
      <c r="BG30" s="44">
        <v>180</v>
      </c>
      <c r="BH30" s="44">
        <v>39</v>
      </c>
      <c r="BI30" s="44">
        <v>371</v>
      </c>
      <c r="BJ30" s="44">
        <v>97</v>
      </c>
      <c r="BK30" s="44">
        <v>-97</v>
      </c>
      <c r="BL30" s="44">
        <v>140</v>
      </c>
    </row>
    <row r="31" spans="1:186" x14ac:dyDescent="0.25">
      <c r="A31" s="35">
        <v>1</v>
      </c>
      <c r="B31" s="36">
        <v>1228</v>
      </c>
      <c r="C31" s="37" t="s">
        <v>269</v>
      </c>
      <c r="D31" s="38">
        <v>41950</v>
      </c>
      <c r="E31" s="39">
        <v>17</v>
      </c>
      <c r="F31" s="40">
        <v>0.60599999999999998</v>
      </c>
      <c r="G31" s="41">
        <f>SUM(L31:BL31)</f>
        <v>514</v>
      </c>
      <c r="H31" s="41">
        <v>593811</v>
      </c>
      <c r="I31" s="42">
        <f>((G31+H31)/((F31*(A31*1000000))))</f>
        <v>0.98073432343234324</v>
      </c>
      <c r="J31" s="43">
        <v>5.1040619397943493E-2</v>
      </c>
      <c r="K31" s="39">
        <f>IF(E31&lt;11.5," ",J31/$J$180*100)</f>
        <v>116.20378880331408</v>
      </c>
      <c r="L31" s="44"/>
      <c r="M31" s="44">
        <v>200</v>
      </c>
      <c r="N31" s="44">
        <v>400</v>
      </c>
      <c r="O31" s="44"/>
      <c r="P31" s="44">
        <v>-141</v>
      </c>
      <c r="Q31" s="44"/>
      <c r="R31" s="44"/>
      <c r="S31" s="44"/>
      <c r="T31" s="44"/>
      <c r="U31" s="44"/>
      <c r="V31" s="44">
        <v>140</v>
      </c>
      <c r="W31" s="44"/>
      <c r="X31" s="44">
        <v>-85</v>
      </c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</row>
    <row r="32" spans="1:186" x14ac:dyDescent="0.25">
      <c r="A32" s="47" t="s">
        <v>91</v>
      </c>
      <c r="B32" s="48"/>
      <c r="C32" s="48"/>
      <c r="D32" s="48"/>
      <c r="E32" s="48"/>
      <c r="F32" s="48"/>
      <c r="G32" s="48"/>
      <c r="H32" s="48"/>
      <c r="I32" s="48"/>
      <c r="J32" s="48"/>
      <c r="K32" s="49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</row>
    <row r="33" spans="1:186" x14ac:dyDescent="0.25">
      <c r="A33" s="35">
        <v>2</v>
      </c>
      <c r="B33" s="50">
        <v>1271</v>
      </c>
      <c r="C33" s="51" t="s">
        <v>92</v>
      </c>
      <c r="D33" s="38">
        <v>42160</v>
      </c>
      <c r="E33" s="39">
        <v>35</v>
      </c>
      <c r="F33" s="40">
        <v>0.51</v>
      </c>
      <c r="G33" s="41">
        <f>SUM(L33:BL33)</f>
        <v>911166</v>
      </c>
      <c r="H33" s="41">
        <v>102800</v>
      </c>
      <c r="I33" s="42">
        <f>((G33+H33)/((F33*(A33*1000000))))</f>
        <v>0.99408431372549022</v>
      </c>
      <c r="J33" s="43">
        <f>IF(E33&gt;12,(+H33+SUM(L33:T33))/$D$177/12," ")</f>
        <v>4.9147822478974833E-2</v>
      </c>
      <c r="K33" s="39">
        <f>IF(E33&lt;12," ",J33/$J$181*100)</f>
        <v>73.779733715895119</v>
      </c>
      <c r="L33" s="44">
        <v>21600</v>
      </c>
      <c r="M33" s="44">
        <v>31800</v>
      </c>
      <c r="N33" s="44">
        <v>37200</v>
      </c>
      <c r="O33" s="44">
        <v>30200</v>
      </c>
      <c r="P33" s="44">
        <v>33800</v>
      </c>
      <c r="Q33" s="44">
        <v>32800</v>
      </c>
      <c r="R33" s="44">
        <v>26984</v>
      </c>
      <c r="S33" s="44">
        <v>26056</v>
      </c>
      <c r="T33" s="44">
        <v>26330</v>
      </c>
      <c r="U33" s="44">
        <v>28964</v>
      </c>
      <c r="V33" s="44">
        <v>27000</v>
      </c>
      <c r="W33" s="44">
        <v>23650</v>
      </c>
      <c r="X33" s="44">
        <v>24400</v>
      </c>
      <c r="Y33" s="44">
        <v>25532</v>
      </c>
      <c r="Z33" s="44">
        <v>22200</v>
      </c>
      <c r="AA33" s="44">
        <v>28000</v>
      </c>
      <c r="AB33" s="44">
        <v>20400</v>
      </c>
      <c r="AC33" s="44">
        <v>19400</v>
      </c>
      <c r="AD33" s="44">
        <v>22436</v>
      </c>
      <c r="AE33" s="44">
        <v>17400</v>
      </c>
      <c r="AF33" s="44">
        <v>20318</v>
      </c>
      <c r="AG33" s="44">
        <v>18000</v>
      </c>
      <c r="AH33" s="44">
        <v>21098</v>
      </c>
      <c r="AI33" s="44">
        <v>19198</v>
      </c>
      <c r="AJ33" s="44">
        <v>20052</v>
      </c>
      <c r="AK33" s="44">
        <v>24806</v>
      </c>
      <c r="AL33" s="44">
        <v>25258</v>
      </c>
      <c r="AM33" s="44">
        <v>22376</v>
      </c>
      <c r="AN33" s="44">
        <v>23400</v>
      </c>
      <c r="AO33" s="44">
        <v>20000</v>
      </c>
      <c r="AP33" s="44">
        <v>19000</v>
      </c>
      <c r="AQ33" s="44">
        <v>20000</v>
      </c>
      <c r="AR33" s="44">
        <v>16000</v>
      </c>
      <c r="AS33" s="44">
        <v>19200</v>
      </c>
      <c r="AT33" s="44">
        <v>16800</v>
      </c>
      <c r="AU33" s="44">
        <v>11800</v>
      </c>
      <c r="AV33" s="44">
        <v>10978</v>
      </c>
      <c r="AW33" s="44">
        <v>9800</v>
      </c>
      <c r="AX33" s="44">
        <v>10600</v>
      </c>
      <c r="AY33" s="44">
        <v>5800</v>
      </c>
      <c r="AZ33" s="44">
        <v>7394</v>
      </c>
      <c r="BA33" s="44">
        <v>3600</v>
      </c>
      <c r="BB33" s="44">
        <v>4384</v>
      </c>
      <c r="BC33" s="44">
        <v>3000</v>
      </c>
      <c r="BD33" s="44">
        <v>3000</v>
      </c>
      <c r="BE33" s="44">
        <v>1352</v>
      </c>
      <c r="BF33" s="44">
        <v>600</v>
      </c>
      <c r="BG33" s="44">
        <v>3000</v>
      </c>
      <c r="BH33" s="44">
        <v>800</v>
      </c>
      <c r="BI33" s="44">
        <v>600</v>
      </c>
      <c r="BJ33" s="44">
        <v>1200</v>
      </c>
      <c r="BK33" s="44">
        <v>800</v>
      </c>
      <c r="BL33" s="44">
        <v>800</v>
      </c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</row>
    <row r="34" spans="1:186" x14ac:dyDescent="0.25">
      <c r="A34" s="35">
        <v>2</v>
      </c>
      <c r="B34" s="50">
        <v>1299</v>
      </c>
      <c r="C34" s="51" t="s">
        <v>94</v>
      </c>
      <c r="D34" s="38">
        <v>42279</v>
      </c>
      <c r="E34" s="39">
        <v>24</v>
      </c>
      <c r="F34" s="40">
        <v>0.5091</v>
      </c>
      <c r="G34" s="41">
        <f>SUM(L34:BL34)</f>
        <v>1003732</v>
      </c>
      <c r="H34" s="41">
        <v>0</v>
      </c>
      <c r="I34" s="42">
        <f>((G34+H34)/((F34*(A34*1000000))))</f>
        <v>0.98579061088194853</v>
      </c>
      <c r="J34" s="43">
        <f>IF(E34&gt;12,SUM(Y34:AK34)/$D$177/12," ")</f>
        <v>5.802573554835655E-2</v>
      </c>
      <c r="K34" s="39">
        <f>IF(E34&lt;12," ",J34/$J$181*100)</f>
        <v>87.107080262978826</v>
      </c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>
        <v>3600</v>
      </c>
      <c r="Z34" s="44">
        <v>38000</v>
      </c>
      <c r="AA34" s="44">
        <v>45800</v>
      </c>
      <c r="AB34" s="44">
        <v>45600</v>
      </c>
      <c r="AC34" s="44">
        <v>36200</v>
      </c>
      <c r="AD34" s="44">
        <v>40778</v>
      </c>
      <c r="AE34" s="44">
        <v>35200</v>
      </c>
      <c r="AF34" s="44">
        <v>31564</v>
      </c>
      <c r="AG34" s="44">
        <v>31400</v>
      </c>
      <c r="AH34" s="44">
        <v>33000</v>
      </c>
      <c r="AI34" s="44">
        <v>29510</v>
      </c>
      <c r="AJ34" s="44">
        <v>32000</v>
      </c>
      <c r="AK34" s="44">
        <v>33676</v>
      </c>
      <c r="AL34" s="44">
        <v>40600</v>
      </c>
      <c r="AM34" s="44">
        <v>40392</v>
      </c>
      <c r="AN34" s="44">
        <v>44172</v>
      </c>
      <c r="AO34" s="44">
        <v>31200</v>
      </c>
      <c r="AP34" s="44">
        <v>34384</v>
      </c>
      <c r="AQ34" s="44">
        <v>35600</v>
      </c>
      <c r="AR34" s="44">
        <v>31000</v>
      </c>
      <c r="AS34" s="44">
        <v>34800</v>
      </c>
      <c r="AT34" s="44">
        <v>36800</v>
      </c>
      <c r="AU34" s="44">
        <v>37652</v>
      </c>
      <c r="AV34" s="44">
        <v>34400</v>
      </c>
      <c r="AW34" s="44">
        <v>33194</v>
      </c>
      <c r="AX34" s="44">
        <v>24000</v>
      </c>
      <c r="AY34" s="44">
        <v>20600</v>
      </c>
      <c r="AZ34" s="44">
        <v>16854</v>
      </c>
      <c r="BA34" s="44">
        <v>11864</v>
      </c>
      <c r="BB34" s="44">
        <v>10400</v>
      </c>
      <c r="BC34" s="44">
        <v>9400</v>
      </c>
      <c r="BD34" s="44">
        <v>8244</v>
      </c>
      <c r="BE34" s="44">
        <v>6586</v>
      </c>
      <c r="BF34" s="44">
        <v>5232</v>
      </c>
      <c r="BG34" s="44">
        <v>5600</v>
      </c>
      <c r="BH34" s="44">
        <v>3888</v>
      </c>
      <c r="BI34" s="44">
        <v>3000</v>
      </c>
      <c r="BJ34" s="44">
        <v>3988</v>
      </c>
      <c r="BK34" s="44">
        <v>2200</v>
      </c>
      <c r="BL34" s="44">
        <v>1354</v>
      </c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</row>
    <row r="35" spans="1:186" x14ac:dyDescent="0.25">
      <c r="A35" s="35">
        <v>2</v>
      </c>
      <c r="B35" s="50">
        <v>1196</v>
      </c>
      <c r="C35" s="51" t="s">
        <v>133</v>
      </c>
      <c r="D35" s="38">
        <v>41796</v>
      </c>
      <c r="E35" s="39">
        <v>24</v>
      </c>
      <c r="F35" s="40">
        <v>0.50700000000000001</v>
      </c>
      <c r="G35" s="41">
        <f>SUM(L35:BL35)</f>
        <v>0</v>
      </c>
      <c r="H35" s="41">
        <v>1011506</v>
      </c>
      <c r="I35" s="42">
        <f>((G35+H35)/((F35*(A35*1000000))))</f>
        <v>0.99754043392504932</v>
      </c>
      <c r="J35" s="43">
        <v>6.3692290506359411E-2</v>
      </c>
      <c r="K35" s="39">
        <f>IF(E35&lt;12," ",J35/$J$181*100)</f>
        <v>95.613599876676602</v>
      </c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</row>
    <row r="36" spans="1:186" x14ac:dyDescent="0.25">
      <c r="A36" s="35">
        <v>2</v>
      </c>
      <c r="B36" s="50">
        <v>1252</v>
      </c>
      <c r="C36" s="51" t="s">
        <v>268</v>
      </c>
      <c r="D36" s="38">
        <v>42069</v>
      </c>
      <c r="E36" s="39">
        <v>26</v>
      </c>
      <c r="F36" s="40">
        <v>0.51</v>
      </c>
      <c r="G36" s="41">
        <f>SUM(L36:BL36)</f>
        <v>371562</v>
      </c>
      <c r="H36" s="41">
        <v>640292</v>
      </c>
      <c r="I36" s="42">
        <f>((G36+H36)/((F36*(A36*1000000))))</f>
        <v>0.99201372549019606</v>
      </c>
      <c r="J36" s="43">
        <v>6.6885296480113196E-2</v>
      </c>
      <c r="K36" s="39">
        <f>IF(E36&lt;12," ",J36/$J$181*100)</f>
        <v>100.4068769460238</v>
      </c>
      <c r="L36" s="44">
        <v>17000</v>
      </c>
      <c r="M36" s="44">
        <v>28200</v>
      </c>
      <c r="N36" s="44">
        <v>32600</v>
      </c>
      <c r="O36" s="44">
        <v>25000</v>
      </c>
      <c r="P36" s="44">
        <v>31400</v>
      </c>
      <c r="Q36" s="44">
        <v>26594</v>
      </c>
      <c r="R36" s="44">
        <v>22200</v>
      </c>
      <c r="S36" s="44">
        <v>21400</v>
      </c>
      <c r="T36" s="44">
        <v>19552</v>
      </c>
      <c r="U36" s="44">
        <v>24000</v>
      </c>
      <c r="V36" s="44">
        <v>16328</v>
      </c>
      <c r="W36" s="44">
        <v>13682</v>
      </c>
      <c r="X36" s="44">
        <v>14936</v>
      </c>
      <c r="Y36" s="44">
        <v>11598</v>
      </c>
      <c r="Z36" s="44">
        <v>9800</v>
      </c>
      <c r="AA36" s="44">
        <v>10200</v>
      </c>
      <c r="AB36" s="44">
        <v>7000</v>
      </c>
      <c r="AC36" s="44">
        <v>5698</v>
      </c>
      <c r="AD36" s="44">
        <v>8998</v>
      </c>
      <c r="AE36" s="44">
        <v>3600</v>
      </c>
      <c r="AF36" s="44">
        <v>3400</v>
      </c>
      <c r="AG36" s="44">
        <v>2982</v>
      </c>
      <c r="AH36" s="44">
        <v>3800</v>
      </c>
      <c r="AI36" s="44">
        <v>2000</v>
      </c>
      <c r="AJ36" s="44">
        <v>1956</v>
      </c>
      <c r="AK36" s="44">
        <v>1684</v>
      </c>
      <c r="AL36" s="44">
        <v>2000</v>
      </c>
      <c r="AM36" s="44">
        <v>1000</v>
      </c>
      <c r="AN36" s="44">
        <v>800</v>
      </c>
      <c r="AO36" s="44">
        <v>800</v>
      </c>
      <c r="AP36" s="44">
        <v>400</v>
      </c>
      <c r="AQ36" s="44">
        <v>200</v>
      </c>
      <c r="AR36" s="44">
        <v>238</v>
      </c>
      <c r="AS36" s="44">
        <v>316</v>
      </c>
      <c r="AT36" s="44"/>
      <c r="AU36" s="44">
        <v>200</v>
      </c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</row>
    <row r="37" spans="1:186" x14ac:dyDescent="0.25">
      <c r="A37" s="35">
        <v>2</v>
      </c>
      <c r="B37" s="50">
        <v>1310</v>
      </c>
      <c r="C37" s="52" t="s">
        <v>96</v>
      </c>
      <c r="D37" s="38">
        <v>42430</v>
      </c>
      <c r="E37" s="39">
        <f>(+$K$4-D37+1)/7</f>
        <v>17.428571428571427</v>
      </c>
      <c r="F37" s="40">
        <v>0.50739999999999996</v>
      </c>
      <c r="G37" s="41">
        <f>SUM(L37:BL37)</f>
        <v>567590</v>
      </c>
      <c r="H37" s="41">
        <v>0</v>
      </c>
      <c r="I37" s="42">
        <f>((G37+H37)/((F37*(A37*1000000))))</f>
        <v>0.55931217973985026</v>
      </c>
      <c r="J37" s="43">
        <f>IF(E37&gt;12,SUM(AU37:BG37)/$D$177/12," ")</f>
        <v>5.696131156610227E-2</v>
      </c>
      <c r="K37" s="39">
        <f>IF(E37&lt;12," ",J37/$J$181*100)</f>
        <v>85.509188148732463</v>
      </c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>
        <v>15200</v>
      </c>
      <c r="AV37" s="44">
        <v>45200</v>
      </c>
      <c r="AW37" s="44">
        <v>42000</v>
      </c>
      <c r="AX37" s="44">
        <v>42000</v>
      </c>
      <c r="AY37" s="44">
        <v>34184</v>
      </c>
      <c r="AZ37" s="44">
        <v>32750</v>
      </c>
      <c r="BA37" s="44">
        <v>36600</v>
      </c>
      <c r="BB37" s="44">
        <v>27800</v>
      </c>
      <c r="BC37" s="44">
        <v>28800</v>
      </c>
      <c r="BD37" s="44">
        <v>30600</v>
      </c>
      <c r="BE37" s="44">
        <v>35332</v>
      </c>
      <c r="BF37" s="44">
        <v>29658</v>
      </c>
      <c r="BG37" s="44">
        <v>28200</v>
      </c>
      <c r="BH37" s="44">
        <v>25592</v>
      </c>
      <c r="BI37" s="44">
        <v>34530</v>
      </c>
      <c r="BJ37" s="44">
        <v>29560</v>
      </c>
      <c r="BK37" s="44">
        <v>30784</v>
      </c>
      <c r="BL37" s="44">
        <v>18800</v>
      </c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</row>
    <row r="38" spans="1:186" x14ac:dyDescent="0.25">
      <c r="A38" s="35">
        <v>2</v>
      </c>
      <c r="B38" s="50">
        <v>1219</v>
      </c>
      <c r="C38" s="37" t="s">
        <v>267</v>
      </c>
      <c r="D38" s="38">
        <v>42007</v>
      </c>
      <c r="E38" s="39">
        <v>19</v>
      </c>
      <c r="F38" s="40">
        <v>0.50090000000000001</v>
      </c>
      <c r="G38" s="41">
        <f>SUM(L38:BL38)</f>
        <v>39804</v>
      </c>
      <c r="H38" s="41">
        <v>954314</v>
      </c>
      <c r="I38" s="42">
        <f>((G38+H38)/((F38*(A38*1000000))))</f>
        <v>0.99233180275504096</v>
      </c>
      <c r="J38" s="43">
        <v>8.1252626483464457E-2</v>
      </c>
      <c r="K38" s="39">
        <f>IF(E38&lt;12," ",J38/$J$181*100)</f>
        <v>121.97482702782277</v>
      </c>
      <c r="L38" s="44">
        <v>4200</v>
      </c>
      <c r="M38" s="44">
        <v>7322</v>
      </c>
      <c r="N38" s="44">
        <v>5800</v>
      </c>
      <c r="O38" s="44">
        <v>5000</v>
      </c>
      <c r="P38" s="44">
        <v>3160</v>
      </c>
      <c r="Q38" s="44">
        <v>3200</v>
      </c>
      <c r="R38" s="44">
        <v>2800</v>
      </c>
      <c r="S38" s="44">
        <v>2000</v>
      </c>
      <c r="T38" s="44">
        <v>972</v>
      </c>
      <c r="U38" s="44">
        <v>1600</v>
      </c>
      <c r="V38" s="44">
        <v>1374</v>
      </c>
      <c r="W38" s="44">
        <v>318</v>
      </c>
      <c r="X38" s="44">
        <v>450</v>
      </c>
      <c r="Y38" s="44">
        <v>644</v>
      </c>
      <c r="Z38" s="44"/>
      <c r="AA38" s="44">
        <v>200</v>
      </c>
      <c r="AB38" s="44"/>
      <c r="AC38" s="44">
        <v>52</v>
      </c>
      <c r="AD38" s="44">
        <v>568</v>
      </c>
      <c r="AE38" s="44">
        <v>-148</v>
      </c>
      <c r="AF38" s="44">
        <v>400</v>
      </c>
      <c r="AG38" s="44"/>
      <c r="AH38" s="44"/>
      <c r="AI38" s="44"/>
      <c r="AJ38" s="44"/>
      <c r="AK38" s="44">
        <v>-2</v>
      </c>
      <c r="AL38" s="44">
        <v>-106</v>
      </c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</row>
    <row r="39" spans="1:186" x14ac:dyDescent="0.25">
      <c r="A39" s="35">
        <v>2</v>
      </c>
      <c r="B39" s="50">
        <v>1253</v>
      </c>
      <c r="C39" s="37" t="s">
        <v>98</v>
      </c>
      <c r="D39" s="38">
        <v>42097</v>
      </c>
      <c r="E39" s="39">
        <v>31</v>
      </c>
      <c r="F39" s="40">
        <v>0.50790000000000002</v>
      </c>
      <c r="G39" s="41">
        <f>SUM(L39:BL39)</f>
        <v>548222</v>
      </c>
      <c r="H39" s="41">
        <v>450240</v>
      </c>
      <c r="I39" s="42">
        <f>((G39+H39)/((F39*(A39*1000000))))</f>
        <v>0.98293167946446147</v>
      </c>
      <c r="J39" s="43">
        <v>5.8386394948640612E-2</v>
      </c>
      <c r="K39" s="39">
        <f>IF(E39&lt;12," ",J39/$J$181*100)</f>
        <v>87.648494982348652</v>
      </c>
      <c r="L39" s="44">
        <v>17400</v>
      </c>
      <c r="M39" s="44">
        <v>28200</v>
      </c>
      <c r="N39" s="44">
        <v>26600</v>
      </c>
      <c r="O39" s="44">
        <v>27000</v>
      </c>
      <c r="P39" s="44">
        <v>23384</v>
      </c>
      <c r="Q39" s="44">
        <v>33800</v>
      </c>
      <c r="R39" s="44">
        <v>21200</v>
      </c>
      <c r="S39" s="44">
        <v>22042</v>
      </c>
      <c r="T39" s="44">
        <v>25128</v>
      </c>
      <c r="U39" s="44">
        <v>27358</v>
      </c>
      <c r="V39" s="44">
        <v>17162</v>
      </c>
      <c r="W39" s="44">
        <v>17818</v>
      </c>
      <c r="X39" s="44">
        <v>21600</v>
      </c>
      <c r="Y39" s="44">
        <v>23578</v>
      </c>
      <c r="Z39" s="44">
        <v>17400</v>
      </c>
      <c r="AA39" s="44">
        <v>20678</v>
      </c>
      <c r="AB39" s="44">
        <v>16400</v>
      </c>
      <c r="AC39" s="44">
        <v>13492</v>
      </c>
      <c r="AD39" s="44">
        <v>14552</v>
      </c>
      <c r="AE39" s="44">
        <v>14844</v>
      </c>
      <c r="AF39" s="44">
        <v>13174</v>
      </c>
      <c r="AG39" s="44">
        <v>14108</v>
      </c>
      <c r="AH39" s="44">
        <v>13694</v>
      </c>
      <c r="AI39" s="44">
        <v>11636</v>
      </c>
      <c r="AJ39" s="44">
        <v>7572</v>
      </c>
      <c r="AK39" s="44">
        <v>9356</v>
      </c>
      <c r="AL39" s="44">
        <v>9000</v>
      </c>
      <c r="AM39" s="44">
        <v>6400</v>
      </c>
      <c r="AN39" s="44">
        <v>6372</v>
      </c>
      <c r="AO39" s="44">
        <v>3370</v>
      </c>
      <c r="AP39" s="44">
        <v>5108</v>
      </c>
      <c r="AQ39" s="44">
        <v>3400</v>
      </c>
      <c r="AR39" s="44">
        <v>2672</v>
      </c>
      <c r="AS39" s="44">
        <v>2624</v>
      </c>
      <c r="AT39" s="44">
        <v>2352</v>
      </c>
      <c r="AU39" s="44">
        <v>662</v>
      </c>
      <c r="AV39" s="44">
        <v>1568</v>
      </c>
      <c r="AW39" s="44">
        <v>1400</v>
      </c>
      <c r="AX39" s="44">
        <v>974</v>
      </c>
      <c r="AY39" s="44">
        <v>986</v>
      </c>
      <c r="AZ39" s="44">
        <v>800</v>
      </c>
      <c r="BA39" s="44">
        <v>596</v>
      </c>
      <c r="BB39" s="44"/>
      <c r="BC39" s="44">
        <v>600</v>
      </c>
      <c r="BD39" s="44">
        <v>38</v>
      </c>
      <c r="BE39" s="44">
        <v>70</v>
      </c>
      <c r="BF39" s="44">
        <v>200</v>
      </c>
      <c r="BG39" s="44"/>
      <c r="BH39" s="44"/>
      <c r="BI39" s="44"/>
      <c r="BJ39" s="44"/>
      <c r="BK39" s="44">
        <v>-146</v>
      </c>
      <c r="BL39" s="44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</row>
    <row r="40" spans="1:186" x14ac:dyDescent="0.25">
      <c r="A40" s="35">
        <v>2</v>
      </c>
      <c r="B40" s="50">
        <v>1272</v>
      </c>
      <c r="C40" s="37" t="s">
        <v>99</v>
      </c>
      <c r="D40" s="38">
        <v>42223</v>
      </c>
      <c r="E40" s="39">
        <v>24</v>
      </c>
      <c r="F40" s="40">
        <v>0.51</v>
      </c>
      <c r="G40" s="41">
        <f>SUM(L40:BL40)</f>
        <v>1015908</v>
      </c>
      <c r="H40" s="41">
        <v>0</v>
      </c>
      <c r="I40" s="42">
        <f>((G40+H40)/((F40*(A40*1000000))))</f>
        <v>0.99598823529411762</v>
      </c>
      <c r="J40" s="43">
        <f>IF(E40&gt;12,SUM(Q40:AC40)/$D$177/12," ")</f>
        <v>6.4567873652181779E-2</v>
      </c>
      <c r="K40" s="39">
        <f>IF(E40&lt;12," ",J40/$J$181*100)</f>
        <v>96.928007882698338</v>
      </c>
      <c r="L40" s="44"/>
      <c r="M40" s="44"/>
      <c r="N40" s="44"/>
      <c r="O40" s="44"/>
      <c r="P40" s="44"/>
      <c r="Q40" s="44">
        <v>2600</v>
      </c>
      <c r="R40" s="44">
        <v>31600</v>
      </c>
      <c r="S40" s="44">
        <v>42600</v>
      </c>
      <c r="T40" s="44">
        <v>45400</v>
      </c>
      <c r="U40" s="44">
        <v>50200</v>
      </c>
      <c r="V40" s="44">
        <v>41200</v>
      </c>
      <c r="W40" s="44">
        <v>38736</v>
      </c>
      <c r="X40" s="44">
        <v>44800</v>
      </c>
      <c r="Y40" s="44">
        <v>38586</v>
      </c>
      <c r="Z40" s="44">
        <v>39600</v>
      </c>
      <c r="AA40" s="44">
        <v>40400</v>
      </c>
      <c r="AB40" s="44">
        <v>34200</v>
      </c>
      <c r="AC40" s="44">
        <v>35600</v>
      </c>
      <c r="AD40" s="44">
        <v>38400</v>
      </c>
      <c r="AE40" s="44">
        <v>31386</v>
      </c>
      <c r="AF40" s="44">
        <v>34088</v>
      </c>
      <c r="AG40" s="44">
        <v>34600</v>
      </c>
      <c r="AH40" s="44">
        <v>31952</v>
      </c>
      <c r="AI40" s="44">
        <v>34238</v>
      </c>
      <c r="AJ40" s="44">
        <v>28400</v>
      </c>
      <c r="AK40" s="44">
        <v>31992</v>
      </c>
      <c r="AL40" s="44">
        <v>38200</v>
      </c>
      <c r="AM40" s="44">
        <v>36400</v>
      </c>
      <c r="AN40" s="44">
        <v>35200</v>
      </c>
      <c r="AO40" s="44">
        <v>25400</v>
      </c>
      <c r="AP40" s="44">
        <v>26600</v>
      </c>
      <c r="AQ40" s="44">
        <v>22000</v>
      </c>
      <c r="AR40" s="44">
        <v>15800</v>
      </c>
      <c r="AS40" s="44">
        <v>11600</v>
      </c>
      <c r="AT40" s="44">
        <v>9600</v>
      </c>
      <c r="AU40" s="44">
        <v>10800</v>
      </c>
      <c r="AV40" s="44">
        <v>7000</v>
      </c>
      <c r="AW40" s="44">
        <v>5000</v>
      </c>
      <c r="AX40" s="44">
        <v>5600</v>
      </c>
      <c r="AY40" s="44">
        <v>3626</v>
      </c>
      <c r="AZ40" s="44">
        <v>2200</v>
      </c>
      <c r="BA40" s="44">
        <v>2800</v>
      </c>
      <c r="BB40" s="44">
        <v>1600</v>
      </c>
      <c r="BC40" s="44">
        <v>800</v>
      </c>
      <c r="BD40" s="44">
        <v>804</v>
      </c>
      <c r="BE40" s="44">
        <v>1000</v>
      </c>
      <c r="BF40" s="44">
        <v>600</v>
      </c>
      <c r="BG40" s="44">
        <v>800</v>
      </c>
      <c r="BH40" s="44">
        <v>400</v>
      </c>
      <c r="BI40" s="44">
        <v>400</v>
      </c>
      <c r="BJ40" s="44">
        <v>600</v>
      </c>
      <c r="BK40" s="44">
        <v>200</v>
      </c>
      <c r="BL40" s="44">
        <v>300</v>
      </c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</row>
    <row r="41" spans="1:186" x14ac:dyDescent="0.25">
      <c r="A41" s="35">
        <v>2</v>
      </c>
      <c r="B41" s="50">
        <v>1298</v>
      </c>
      <c r="C41" s="46" t="s">
        <v>100</v>
      </c>
      <c r="D41" s="38">
        <v>42377</v>
      </c>
      <c r="E41" s="39">
        <f>(+$K$4-D41+1)/7</f>
        <v>25</v>
      </c>
      <c r="F41" s="40">
        <v>0.51</v>
      </c>
      <c r="G41" s="41">
        <f>SUM(L41:BL41)</f>
        <v>848724</v>
      </c>
      <c r="H41" s="41">
        <v>0</v>
      </c>
      <c r="I41" s="42">
        <f>((G41+H41)/((F41*(A41*1000000))))</f>
        <v>0.8320823529411765</v>
      </c>
      <c r="J41" s="43">
        <f>IF(E41&gt;12,SUM(AM41:AY41)/$D$177/12," ")</f>
        <v>7.0333104596545543E-2</v>
      </c>
      <c r="K41" s="39">
        <f>IF(E41&lt;12," ",J41/$J$181*100)</f>
        <v>105.58265792477827</v>
      </c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>
        <v>3000</v>
      </c>
      <c r="AN41" s="44">
        <v>37400</v>
      </c>
      <c r="AO41" s="44">
        <v>50400</v>
      </c>
      <c r="AP41" s="44">
        <v>53000</v>
      </c>
      <c r="AQ41" s="44">
        <v>53600</v>
      </c>
      <c r="AR41" s="44">
        <v>46000</v>
      </c>
      <c r="AS41" s="44">
        <v>46800</v>
      </c>
      <c r="AT41" s="44">
        <v>48400</v>
      </c>
      <c r="AU41" s="44">
        <v>41688</v>
      </c>
      <c r="AV41" s="44">
        <v>48000</v>
      </c>
      <c r="AW41" s="44">
        <v>32200</v>
      </c>
      <c r="AX41" s="44">
        <v>36186</v>
      </c>
      <c r="AY41" s="44">
        <v>32200</v>
      </c>
      <c r="AZ41" s="44">
        <v>31686</v>
      </c>
      <c r="BA41" s="44">
        <v>31544</v>
      </c>
      <c r="BB41" s="44">
        <v>27112</v>
      </c>
      <c r="BC41" s="44">
        <v>23200</v>
      </c>
      <c r="BD41" s="44">
        <v>31000</v>
      </c>
      <c r="BE41" s="44">
        <v>25294</v>
      </c>
      <c r="BF41" s="44">
        <v>25208</v>
      </c>
      <c r="BG41" s="44">
        <v>22000</v>
      </c>
      <c r="BH41" s="44">
        <v>20800</v>
      </c>
      <c r="BI41" s="44">
        <v>18360</v>
      </c>
      <c r="BJ41" s="44">
        <v>24400</v>
      </c>
      <c r="BK41" s="44">
        <v>25046</v>
      </c>
      <c r="BL41" s="44">
        <v>14200</v>
      </c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</row>
    <row r="42" spans="1:186" x14ac:dyDescent="0.25">
      <c r="A42" s="35">
        <v>2</v>
      </c>
      <c r="B42" s="50">
        <v>1288</v>
      </c>
      <c r="C42" s="37" t="s">
        <v>104</v>
      </c>
      <c r="D42" s="38">
        <v>42300</v>
      </c>
      <c r="E42" s="39">
        <v>14</v>
      </c>
      <c r="F42" s="40">
        <v>0.40279999999999999</v>
      </c>
      <c r="G42" s="41">
        <f>SUM(L42:BL42)</f>
        <v>797978</v>
      </c>
      <c r="H42" s="41">
        <v>0</v>
      </c>
      <c r="I42" s="42">
        <f>((G42+H42)/((F42*(A42*1000000))))</f>
        <v>0.99053872889771599</v>
      </c>
      <c r="J42" s="43">
        <f>IF(E42&gt;12,SUM(AB42:AN42)/$D$177/12," ")</f>
        <v>8.486666773055869E-2</v>
      </c>
      <c r="K42" s="39">
        <f>IF(E42&lt;12," ",J42/$J$181*100)</f>
        <v>127.40015387649326</v>
      </c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>
        <v>1600</v>
      </c>
      <c r="AC42" s="44">
        <v>17400</v>
      </c>
      <c r="AD42" s="44">
        <v>37480</v>
      </c>
      <c r="AE42" s="44">
        <v>40234</v>
      </c>
      <c r="AF42" s="44">
        <v>40944</v>
      </c>
      <c r="AG42" s="44">
        <v>45600</v>
      </c>
      <c r="AH42" s="44">
        <v>58490</v>
      </c>
      <c r="AI42" s="44">
        <v>46698</v>
      </c>
      <c r="AJ42" s="44">
        <v>58800</v>
      </c>
      <c r="AK42" s="44">
        <v>77514</v>
      </c>
      <c r="AL42" s="44">
        <v>76600</v>
      </c>
      <c r="AM42" s="44">
        <v>72800</v>
      </c>
      <c r="AN42" s="44">
        <v>64000</v>
      </c>
      <c r="AO42" s="44">
        <v>30400</v>
      </c>
      <c r="AP42" s="44">
        <v>29400</v>
      </c>
      <c r="AQ42" s="44">
        <v>18600</v>
      </c>
      <c r="AR42" s="44">
        <v>12800</v>
      </c>
      <c r="AS42" s="44">
        <v>11200</v>
      </c>
      <c r="AT42" s="44">
        <v>12200</v>
      </c>
      <c r="AU42" s="44">
        <v>10400</v>
      </c>
      <c r="AV42" s="44">
        <v>10512</v>
      </c>
      <c r="AW42" s="44">
        <v>7200</v>
      </c>
      <c r="AX42" s="44">
        <v>6622</v>
      </c>
      <c r="AY42" s="44">
        <v>3214</v>
      </c>
      <c r="AZ42" s="44">
        <v>2398</v>
      </c>
      <c r="BA42" s="44">
        <v>1400</v>
      </c>
      <c r="BB42" s="44">
        <v>1208</v>
      </c>
      <c r="BC42" s="44">
        <v>1524</v>
      </c>
      <c r="BD42" s="44">
        <v>486</v>
      </c>
      <c r="BE42" s="44">
        <v>258</v>
      </c>
      <c r="BF42" s="44">
        <v>44</v>
      </c>
      <c r="BG42" s="44">
        <v>152</v>
      </c>
      <c r="BH42" s="44"/>
      <c r="BI42" s="44"/>
      <c r="BJ42" s="44">
        <v>-200</v>
      </c>
      <c r="BK42" s="44"/>
      <c r="BL42" s="44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</row>
    <row r="43" spans="1:186" x14ac:dyDescent="0.25">
      <c r="A43" s="35">
        <v>2</v>
      </c>
      <c r="B43" s="50">
        <v>1232</v>
      </c>
      <c r="C43" s="37" t="s">
        <v>106</v>
      </c>
      <c r="D43" s="38">
        <v>42041</v>
      </c>
      <c r="E43" s="39">
        <v>26</v>
      </c>
      <c r="F43" s="40">
        <v>0.51</v>
      </c>
      <c r="G43" s="41">
        <f>SUM(L43:BL43)</f>
        <v>265080</v>
      </c>
      <c r="H43" s="41">
        <v>747806</v>
      </c>
      <c r="I43" s="42">
        <f>((G43+H43)/((F43*(A43*1000000))))</f>
        <v>0.99302549019607844</v>
      </c>
      <c r="J43" s="43">
        <v>6.7518844187691829E-2</v>
      </c>
      <c r="K43" s="39">
        <f>IF(E43&lt;12," ",J43/$J$181*100)</f>
        <v>101.35794616544777</v>
      </c>
      <c r="L43" s="44">
        <v>13200</v>
      </c>
      <c r="M43" s="44">
        <v>25400</v>
      </c>
      <c r="N43" s="44">
        <v>24000</v>
      </c>
      <c r="O43" s="44">
        <v>21000</v>
      </c>
      <c r="P43" s="44">
        <v>20200</v>
      </c>
      <c r="Q43" s="44">
        <v>20108</v>
      </c>
      <c r="R43" s="44">
        <v>19000</v>
      </c>
      <c r="S43" s="44">
        <v>16200</v>
      </c>
      <c r="T43" s="44">
        <v>14200</v>
      </c>
      <c r="U43" s="44">
        <v>13904</v>
      </c>
      <c r="V43" s="44">
        <v>12222</v>
      </c>
      <c r="W43" s="44">
        <v>8000</v>
      </c>
      <c r="X43" s="44">
        <v>9200</v>
      </c>
      <c r="Y43" s="44">
        <v>7766</v>
      </c>
      <c r="Z43" s="44">
        <v>6800</v>
      </c>
      <c r="AA43" s="44">
        <v>4000</v>
      </c>
      <c r="AB43" s="44">
        <v>6800</v>
      </c>
      <c r="AC43" s="44">
        <v>3362</v>
      </c>
      <c r="AD43" s="44">
        <v>3892</v>
      </c>
      <c r="AE43" s="44">
        <v>3800</v>
      </c>
      <c r="AF43" s="44">
        <v>3200</v>
      </c>
      <c r="AG43" s="44">
        <v>400</v>
      </c>
      <c r="AH43" s="44">
        <v>2126</v>
      </c>
      <c r="AI43" s="44">
        <v>1400</v>
      </c>
      <c r="AJ43" s="44">
        <v>1272</v>
      </c>
      <c r="AK43" s="44">
        <v>800</v>
      </c>
      <c r="AL43" s="44">
        <v>1400</v>
      </c>
      <c r="AM43" s="44">
        <v>200</v>
      </c>
      <c r="AN43" s="44">
        <v>170</v>
      </c>
      <c r="AO43" s="44">
        <v>400</v>
      </c>
      <c r="AP43" s="44">
        <v>292</v>
      </c>
      <c r="AQ43" s="44">
        <v>200</v>
      </c>
      <c r="AR43" s="44"/>
      <c r="AS43" s="44"/>
      <c r="AT43" s="44"/>
      <c r="AU43" s="44"/>
      <c r="AV43" s="44">
        <v>-34</v>
      </c>
      <c r="AW43" s="44"/>
      <c r="AX43" s="44">
        <v>200</v>
      </c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</row>
    <row r="44" spans="1:186" x14ac:dyDescent="0.25">
      <c r="A44" s="35">
        <v>2</v>
      </c>
      <c r="B44" s="50">
        <v>1312</v>
      </c>
      <c r="C44" s="46" t="s">
        <v>106</v>
      </c>
      <c r="D44" s="38">
        <v>42461</v>
      </c>
      <c r="E44" s="39">
        <f>(+$K$4-D44+1)/7</f>
        <v>13</v>
      </c>
      <c r="F44" s="40">
        <v>0.51</v>
      </c>
      <c r="G44" s="41">
        <f>SUM(L44:BL44)</f>
        <v>525380</v>
      </c>
      <c r="H44" s="41">
        <v>0</v>
      </c>
      <c r="I44" s="42">
        <f>((G44+H44)/((F44*(A44*1000000))))</f>
        <v>0.51507843137254905</v>
      </c>
      <c r="J44" s="43">
        <f>IF(E44&gt;12,SUM(AY44:BK44)/$D$177/12," ")</f>
        <v>6.5950135380261607E-2</v>
      </c>
      <c r="K44" s="39">
        <f>IF(E44&lt;12," ",J44/$J$181*100)</f>
        <v>99.003031700224156</v>
      </c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>
        <v>2400</v>
      </c>
      <c r="AZ44" s="44">
        <v>33800</v>
      </c>
      <c r="BA44" s="44">
        <v>42600</v>
      </c>
      <c r="BB44" s="44">
        <v>43800</v>
      </c>
      <c r="BC44" s="44">
        <v>41000</v>
      </c>
      <c r="BD44" s="44">
        <v>45000</v>
      </c>
      <c r="BE44" s="44">
        <v>45124</v>
      </c>
      <c r="BF44" s="44">
        <v>41756</v>
      </c>
      <c r="BG44" s="44">
        <v>41600</v>
      </c>
      <c r="BH44" s="44">
        <v>37590</v>
      </c>
      <c r="BI44" s="44">
        <v>38000</v>
      </c>
      <c r="BJ44" s="44">
        <v>42400</v>
      </c>
      <c r="BK44" s="44">
        <v>40846</v>
      </c>
      <c r="BL44" s="44">
        <v>29464</v>
      </c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</row>
    <row r="45" spans="1:186" x14ac:dyDescent="0.25">
      <c r="A45" s="35">
        <v>2</v>
      </c>
      <c r="B45" s="50">
        <v>1255</v>
      </c>
      <c r="C45" s="37" t="s">
        <v>266</v>
      </c>
      <c r="D45" s="38">
        <v>42125</v>
      </c>
      <c r="E45" s="39">
        <v>24</v>
      </c>
      <c r="F45" s="40">
        <v>0.51</v>
      </c>
      <c r="G45" s="41">
        <f>SUM(L45:BL45)</f>
        <v>693296</v>
      </c>
      <c r="H45" s="41">
        <v>323380</v>
      </c>
      <c r="I45" s="42">
        <f>((G45+H45)/((F45*(A45*1000000))))</f>
        <v>0.99674117647058824</v>
      </c>
      <c r="J45" s="43">
        <f>IF(E45&gt;12,(+H45+SUM(L45:O45))/$D$177/12," ")</f>
        <v>6.2554192000595782E-2</v>
      </c>
      <c r="K45" s="39">
        <f>IF(E45&lt;12," ",J45/$J$181*100)</f>
        <v>93.905109032883473</v>
      </c>
      <c r="L45" s="44">
        <v>20800</v>
      </c>
      <c r="M45" s="44">
        <v>42800</v>
      </c>
      <c r="N45" s="44">
        <v>42400</v>
      </c>
      <c r="O45" s="44">
        <v>41000</v>
      </c>
      <c r="P45" s="44">
        <v>39200</v>
      </c>
      <c r="Q45" s="44">
        <v>41600</v>
      </c>
      <c r="R45" s="44">
        <v>37600</v>
      </c>
      <c r="S45" s="44">
        <v>31280</v>
      </c>
      <c r="T45" s="44">
        <v>37600</v>
      </c>
      <c r="U45" s="44">
        <v>40332</v>
      </c>
      <c r="V45" s="44">
        <v>35290</v>
      </c>
      <c r="W45" s="44">
        <v>26800</v>
      </c>
      <c r="X45" s="44">
        <v>31252</v>
      </c>
      <c r="Y45" s="44">
        <v>31516</v>
      </c>
      <c r="Z45" s="44">
        <v>30000</v>
      </c>
      <c r="AA45" s="44">
        <v>24000</v>
      </c>
      <c r="AB45" s="44">
        <v>22400</v>
      </c>
      <c r="AC45" s="44">
        <v>17800</v>
      </c>
      <c r="AD45" s="44">
        <v>14600</v>
      </c>
      <c r="AE45" s="44">
        <v>14800</v>
      </c>
      <c r="AF45" s="44">
        <v>10800</v>
      </c>
      <c r="AG45" s="44">
        <v>7800</v>
      </c>
      <c r="AH45" s="44">
        <v>11980</v>
      </c>
      <c r="AI45" s="44">
        <v>8600</v>
      </c>
      <c r="AJ45" s="44">
        <v>4200</v>
      </c>
      <c r="AK45" s="44">
        <v>4200</v>
      </c>
      <c r="AL45" s="44">
        <v>3600</v>
      </c>
      <c r="AM45" s="44">
        <v>3600</v>
      </c>
      <c r="AN45" s="44">
        <v>2400</v>
      </c>
      <c r="AO45" s="44">
        <v>1366</v>
      </c>
      <c r="AP45" s="44">
        <v>1600</v>
      </c>
      <c r="AQ45" s="44">
        <v>2200</v>
      </c>
      <c r="AR45" s="44">
        <v>2600</v>
      </c>
      <c r="AS45" s="44">
        <v>800</v>
      </c>
      <c r="AT45" s="44">
        <v>800</v>
      </c>
      <c r="AU45" s="44">
        <v>600</v>
      </c>
      <c r="AV45" s="44">
        <v>800</v>
      </c>
      <c r="AW45" s="44">
        <v>800</v>
      </c>
      <c r="AX45" s="44">
        <v>800</v>
      </c>
      <c r="AY45" s="44"/>
      <c r="AZ45" s="44">
        <v>200</v>
      </c>
      <c r="BA45" s="44"/>
      <c r="BB45" s="44">
        <v>200</v>
      </c>
      <c r="BC45" s="44"/>
      <c r="BD45" s="44"/>
      <c r="BE45" s="44">
        <v>-18</v>
      </c>
      <c r="BF45" s="44"/>
      <c r="BG45" s="44"/>
      <c r="BH45" s="44"/>
      <c r="BI45" s="44"/>
      <c r="BJ45" s="44"/>
      <c r="BK45" s="44"/>
      <c r="BL45" s="44">
        <v>298</v>
      </c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</row>
    <row r="46" spans="1:186" x14ac:dyDescent="0.25">
      <c r="A46" s="35">
        <v>2</v>
      </c>
      <c r="B46" s="50">
        <v>1211</v>
      </c>
      <c r="C46" s="37" t="s">
        <v>265</v>
      </c>
      <c r="D46" s="38">
        <v>41817</v>
      </c>
      <c r="E46" s="39">
        <v>23</v>
      </c>
      <c r="F46" s="40">
        <v>0.50839999999999996</v>
      </c>
      <c r="G46" s="41">
        <f>SUM(L46:BL46)</f>
        <v>-130</v>
      </c>
      <c r="H46" s="41">
        <v>1014516</v>
      </c>
      <c r="I46" s="42">
        <f>((G46+H46)/((F46*(A46*1000000))))</f>
        <v>0.9976258851298192</v>
      </c>
      <c r="J46" s="43">
        <v>7.249120959205059E-2</v>
      </c>
      <c r="K46" s="39">
        <f>IF(E46&lt;12," ",J46/$J$181*100)</f>
        <v>108.8223622263762</v>
      </c>
      <c r="L46" s="44"/>
      <c r="M46" s="44"/>
      <c r="N46" s="44"/>
      <c r="O46" s="44"/>
      <c r="P46" s="44">
        <v>-130</v>
      </c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</row>
    <row r="47" spans="1:186" x14ac:dyDescent="0.25">
      <c r="A47" s="35">
        <v>2</v>
      </c>
      <c r="B47" s="50">
        <v>1218</v>
      </c>
      <c r="C47" s="37" t="s">
        <v>264</v>
      </c>
      <c r="D47" s="38">
        <v>41978</v>
      </c>
      <c r="E47" s="39">
        <v>27</v>
      </c>
      <c r="F47" s="40">
        <v>0.50280000000000002</v>
      </c>
      <c r="G47" s="41">
        <f>SUM(L47:BL47)</f>
        <v>101716</v>
      </c>
      <c r="H47" s="41">
        <v>899512</v>
      </c>
      <c r="I47" s="42">
        <f>((G47+H47)/((F47*(A47*1000000))))</f>
        <v>0.9956523468575974</v>
      </c>
      <c r="J47" s="43">
        <v>5.5785976839070377E-2</v>
      </c>
      <c r="K47" s="39">
        <f>IF(E47&lt;12," ",J47/$J$181*100)</f>
        <v>83.744799030078141</v>
      </c>
      <c r="L47" s="44">
        <v>7200</v>
      </c>
      <c r="M47" s="44">
        <v>17600</v>
      </c>
      <c r="N47" s="44">
        <v>10600</v>
      </c>
      <c r="O47" s="44">
        <v>11000</v>
      </c>
      <c r="P47" s="44">
        <v>10000</v>
      </c>
      <c r="Q47" s="44">
        <v>5268</v>
      </c>
      <c r="R47" s="44">
        <v>5782</v>
      </c>
      <c r="S47" s="44">
        <v>6784</v>
      </c>
      <c r="T47" s="44">
        <v>4870</v>
      </c>
      <c r="U47" s="44">
        <v>3888</v>
      </c>
      <c r="V47" s="44">
        <v>1940</v>
      </c>
      <c r="W47" s="44">
        <v>2400</v>
      </c>
      <c r="X47" s="44">
        <v>2800</v>
      </c>
      <c r="Y47" s="44">
        <v>2200</v>
      </c>
      <c r="Z47" s="44">
        <v>1400</v>
      </c>
      <c r="AA47" s="44">
        <v>1888</v>
      </c>
      <c r="AB47" s="44">
        <v>1400</v>
      </c>
      <c r="AC47" s="44">
        <v>386</v>
      </c>
      <c r="AD47" s="44">
        <v>836</v>
      </c>
      <c r="AE47" s="44">
        <v>600</v>
      </c>
      <c r="AF47" s="44">
        <v>1000</v>
      </c>
      <c r="AG47" s="44">
        <v>1000</v>
      </c>
      <c r="AH47" s="44">
        <v>120</v>
      </c>
      <c r="AI47" s="44">
        <v>400</v>
      </c>
      <c r="AJ47" s="44"/>
      <c r="AK47" s="44"/>
      <c r="AL47" s="44">
        <v>200</v>
      </c>
      <c r="AM47" s="44"/>
      <c r="AN47" s="44"/>
      <c r="AO47" s="44"/>
      <c r="AP47" s="44">
        <v>200</v>
      </c>
      <c r="AQ47" s="44">
        <v>-246</v>
      </c>
      <c r="AR47" s="44">
        <v>200</v>
      </c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</row>
    <row r="48" spans="1:186" x14ac:dyDescent="0.25">
      <c r="A48" s="35">
        <v>2</v>
      </c>
      <c r="B48" s="50">
        <v>1197</v>
      </c>
      <c r="C48" s="37" t="s">
        <v>263</v>
      </c>
      <c r="D48" s="38">
        <v>41831</v>
      </c>
      <c r="E48" s="39">
        <v>28</v>
      </c>
      <c r="F48" s="40">
        <v>0.50790000000000002</v>
      </c>
      <c r="G48" s="41">
        <f>SUM(L48:BL48)</f>
        <v>574</v>
      </c>
      <c r="H48" s="41">
        <v>1011776</v>
      </c>
      <c r="I48" s="42">
        <f>((G48+H48)/((F48*(A48*1000000))))</f>
        <v>0.99660366213821616</v>
      </c>
      <c r="J48" s="43">
        <v>5.6124560479602535E-2</v>
      </c>
      <c r="K48" s="39">
        <f>IF(E48&lt;12," ",J48/$J$181*100)</f>
        <v>84.253074057923129</v>
      </c>
      <c r="L48" s="44">
        <v>200</v>
      </c>
      <c r="M48" s="44">
        <v>200</v>
      </c>
      <c r="N48" s="44"/>
      <c r="O48" s="44"/>
      <c r="P48" s="44">
        <v>-42</v>
      </c>
      <c r="Q48" s="44">
        <v>94</v>
      </c>
      <c r="R48" s="44">
        <v>200</v>
      </c>
      <c r="S48" s="44"/>
      <c r="T48" s="44"/>
      <c r="U48" s="44"/>
      <c r="V48" s="44"/>
      <c r="W48" s="44"/>
      <c r="X48" s="44"/>
      <c r="Y48" s="44"/>
      <c r="Z48" s="44">
        <v>-78</v>
      </c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44"/>
      <c r="BK48" s="44"/>
      <c r="BL48" s="44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</row>
    <row r="49" spans="1:186" x14ac:dyDescent="0.25">
      <c r="A49" s="35">
        <v>2</v>
      </c>
      <c r="B49" s="50">
        <v>1230</v>
      </c>
      <c r="C49" s="37" t="s">
        <v>262</v>
      </c>
      <c r="D49" s="38">
        <v>41936</v>
      </c>
      <c r="E49" s="39">
        <v>14</v>
      </c>
      <c r="F49" s="40">
        <v>0.40799999999999997</v>
      </c>
      <c r="G49" s="41">
        <f>SUM(L49:BL49)</f>
        <v>0</v>
      </c>
      <c r="H49" s="41">
        <v>814410</v>
      </c>
      <c r="I49" s="42">
        <f>((G49+H49)/((F49*(A49*1000000))))</f>
        <v>0.99805147058823529</v>
      </c>
      <c r="J49" s="43">
        <v>8.4527020197990299E-2</v>
      </c>
      <c r="K49" s="39">
        <f>IF(E49&lt;12," ",J49/$J$181*100)</f>
        <v>126.89028175508084</v>
      </c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</row>
    <row r="50" spans="1:186" x14ac:dyDescent="0.25">
      <c r="A50" s="35">
        <v>2</v>
      </c>
      <c r="B50" s="50">
        <v>1311</v>
      </c>
      <c r="C50" s="46" t="s">
        <v>109</v>
      </c>
      <c r="D50" s="38">
        <v>42445</v>
      </c>
      <c r="E50" s="39">
        <f>(+$K$4-D50+1)/7</f>
        <v>15.285714285714286</v>
      </c>
      <c r="F50" s="40">
        <v>0.51</v>
      </c>
      <c r="G50" s="41">
        <f>SUM(L50:BL50)</f>
        <v>418228</v>
      </c>
      <c r="H50" s="41">
        <v>0</v>
      </c>
      <c r="I50" s="42">
        <f>((G50+H50)/((F50*(A50*1000000))))</f>
        <v>0.41002745098039217</v>
      </c>
      <c r="J50" s="43">
        <f>IF(E50&gt;11,SUM(AW50:BI50)/$D$177/12," ")</f>
        <v>4.5600274484145352E-2</v>
      </c>
      <c r="K50" s="39">
        <f>IF(J50&gt;0,J50/$J$181*100," ")</f>
        <v>68.454225215191016</v>
      </c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>
        <v>7600</v>
      </c>
      <c r="AX50" s="44">
        <v>26800</v>
      </c>
      <c r="AY50" s="44">
        <v>32962</v>
      </c>
      <c r="AZ50" s="44">
        <v>33800</v>
      </c>
      <c r="BA50" s="44">
        <v>28400</v>
      </c>
      <c r="BB50" s="44">
        <v>27400</v>
      </c>
      <c r="BC50" s="44">
        <v>27000</v>
      </c>
      <c r="BD50" s="44">
        <v>27200</v>
      </c>
      <c r="BE50" s="44">
        <v>28600</v>
      </c>
      <c r="BF50" s="44">
        <v>28060</v>
      </c>
      <c r="BG50" s="44">
        <v>21592</v>
      </c>
      <c r="BH50" s="44">
        <v>27600</v>
      </c>
      <c r="BI50" s="44">
        <v>25880</v>
      </c>
      <c r="BJ50" s="44">
        <v>27532</v>
      </c>
      <c r="BK50" s="44">
        <v>28266</v>
      </c>
      <c r="BL50" s="44">
        <v>19536</v>
      </c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</row>
    <row r="51" spans="1:186" x14ac:dyDescent="0.25">
      <c r="A51" s="35">
        <v>2</v>
      </c>
      <c r="B51" s="50">
        <v>1289</v>
      </c>
      <c r="C51" s="37" t="s">
        <v>111</v>
      </c>
      <c r="D51" s="38">
        <v>42342</v>
      </c>
      <c r="E51" s="39">
        <v>18</v>
      </c>
      <c r="F51" s="40">
        <v>0.40799999999999997</v>
      </c>
      <c r="G51" s="41">
        <f>SUM(L51:BL51)</f>
        <v>795166</v>
      </c>
      <c r="H51" s="41">
        <v>0</v>
      </c>
      <c r="I51" s="42">
        <f>((G51+H51)/((F51*(A51*1000000))))</f>
        <v>0.974468137254902</v>
      </c>
      <c r="J51" s="43">
        <f>IF(E51&gt;12,SUM(AH51:AT51)/$D$177/12," ")</f>
        <v>7.325322226300475E-2</v>
      </c>
      <c r="K51" s="39">
        <f>IF(E51&lt;12," ",J51/$J$181*100)</f>
        <v>109.96628049407131</v>
      </c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>
        <v>3800</v>
      </c>
      <c r="AI51" s="44">
        <v>29800</v>
      </c>
      <c r="AJ51" s="44">
        <v>47200</v>
      </c>
      <c r="AK51" s="44">
        <v>61076</v>
      </c>
      <c r="AL51" s="44">
        <v>61000</v>
      </c>
      <c r="AM51" s="44">
        <v>67800</v>
      </c>
      <c r="AN51" s="44">
        <v>62772</v>
      </c>
      <c r="AO51" s="44">
        <v>44200</v>
      </c>
      <c r="AP51" s="44">
        <v>36400</v>
      </c>
      <c r="AQ51" s="44">
        <v>40384</v>
      </c>
      <c r="AR51" s="44">
        <v>33800</v>
      </c>
      <c r="AS51" s="44">
        <v>29800</v>
      </c>
      <c r="AT51" s="44">
        <v>32800</v>
      </c>
      <c r="AU51" s="44">
        <v>32252</v>
      </c>
      <c r="AV51" s="44">
        <v>31600</v>
      </c>
      <c r="AW51" s="44">
        <v>25200</v>
      </c>
      <c r="AX51" s="44">
        <v>27830</v>
      </c>
      <c r="AY51" s="44">
        <v>23266</v>
      </c>
      <c r="AZ51" s="44">
        <v>21800</v>
      </c>
      <c r="BA51" s="44">
        <v>16944</v>
      </c>
      <c r="BB51" s="44">
        <v>13000</v>
      </c>
      <c r="BC51" s="44">
        <v>12450</v>
      </c>
      <c r="BD51" s="44">
        <v>9792</v>
      </c>
      <c r="BE51" s="44">
        <v>9268</v>
      </c>
      <c r="BF51" s="44">
        <v>6946</v>
      </c>
      <c r="BG51" s="44">
        <v>5020</v>
      </c>
      <c r="BH51" s="44">
        <v>2734</v>
      </c>
      <c r="BI51" s="44">
        <v>2132</v>
      </c>
      <c r="BJ51" s="44">
        <v>2300</v>
      </c>
      <c r="BK51" s="44">
        <v>1000</v>
      </c>
      <c r="BL51" s="44">
        <v>800</v>
      </c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</row>
    <row r="52" spans="1:186" x14ac:dyDescent="0.25">
      <c r="A52" s="35">
        <v>2</v>
      </c>
      <c r="B52" s="50">
        <v>1273</v>
      </c>
      <c r="C52" s="37" t="s">
        <v>112</v>
      </c>
      <c r="D52" s="38">
        <v>42251</v>
      </c>
      <c r="E52" s="39">
        <v>25</v>
      </c>
      <c r="F52" s="40">
        <v>0.49590000000000001</v>
      </c>
      <c r="G52" s="41">
        <f>SUM(L52:BL52)</f>
        <v>982584</v>
      </c>
      <c r="H52" s="41">
        <v>0</v>
      </c>
      <c r="I52" s="42">
        <f>((G52+H52)/((F52*(A52*1000000))))</f>
        <v>0.9907078039927405</v>
      </c>
      <c r="J52" s="43">
        <f>IF(E52&gt;12,SUM(U52:AG52)/$D$177/12," ")</f>
        <v>5.7525440318316495E-2</v>
      </c>
      <c r="K52" s="39">
        <f>IF(E52&lt;12," ",J52/$J$181*100)</f>
        <v>86.356047012879529</v>
      </c>
      <c r="L52" s="44"/>
      <c r="M52" s="44"/>
      <c r="N52" s="44"/>
      <c r="O52" s="44"/>
      <c r="P52" s="44"/>
      <c r="Q52" s="44"/>
      <c r="R52" s="44"/>
      <c r="S52" s="44"/>
      <c r="T52" s="44"/>
      <c r="U52" s="44">
        <v>3400</v>
      </c>
      <c r="V52" s="44">
        <v>26200</v>
      </c>
      <c r="W52" s="44">
        <v>39862</v>
      </c>
      <c r="X52" s="44">
        <v>39000</v>
      </c>
      <c r="Y52" s="44">
        <v>39400</v>
      </c>
      <c r="Z52" s="44">
        <v>41200</v>
      </c>
      <c r="AA52" s="44">
        <v>39200</v>
      </c>
      <c r="AB52" s="44">
        <v>40400</v>
      </c>
      <c r="AC52" s="44">
        <v>37800</v>
      </c>
      <c r="AD52" s="44">
        <v>31800</v>
      </c>
      <c r="AE52" s="44">
        <v>33400</v>
      </c>
      <c r="AF52" s="44">
        <v>29904</v>
      </c>
      <c r="AG52" s="44">
        <v>31000</v>
      </c>
      <c r="AH52" s="44">
        <v>31276</v>
      </c>
      <c r="AI52" s="44">
        <v>34872</v>
      </c>
      <c r="AJ52" s="44">
        <v>28800</v>
      </c>
      <c r="AK52" s="44">
        <v>32148</v>
      </c>
      <c r="AL52" s="44">
        <v>36954</v>
      </c>
      <c r="AM52" s="44">
        <v>40600</v>
      </c>
      <c r="AN52" s="44">
        <v>41200</v>
      </c>
      <c r="AO52" s="44">
        <v>29000</v>
      </c>
      <c r="AP52" s="44">
        <v>32200</v>
      </c>
      <c r="AQ52" s="44">
        <v>36600</v>
      </c>
      <c r="AR52" s="44">
        <v>34400</v>
      </c>
      <c r="AS52" s="44">
        <v>25200</v>
      </c>
      <c r="AT52" s="44">
        <v>23800</v>
      </c>
      <c r="AU52" s="44">
        <v>23998</v>
      </c>
      <c r="AV52" s="44">
        <v>20200</v>
      </c>
      <c r="AW52" s="44">
        <v>14800</v>
      </c>
      <c r="AX52" s="44">
        <v>11200</v>
      </c>
      <c r="AY52" s="44">
        <v>9200</v>
      </c>
      <c r="AZ52" s="44">
        <v>8046</v>
      </c>
      <c r="BA52" s="44">
        <v>5426</v>
      </c>
      <c r="BB52" s="44">
        <v>6400</v>
      </c>
      <c r="BC52" s="44">
        <v>4400</v>
      </c>
      <c r="BD52" s="44">
        <v>3400</v>
      </c>
      <c r="BE52" s="44">
        <v>2800</v>
      </c>
      <c r="BF52" s="44">
        <v>4000</v>
      </c>
      <c r="BG52" s="44">
        <v>2400</v>
      </c>
      <c r="BH52" s="44">
        <v>1800</v>
      </c>
      <c r="BI52" s="44">
        <v>2000</v>
      </c>
      <c r="BJ52" s="44">
        <v>400</v>
      </c>
      <c r="BK52" s="44">
        <v>1498</v>
      </c>
      <c r="BL52" s="44">
        <v>1000</v>
      </c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</row>
    <row r="53" spans="1:186" x14ac:dyDescent="0.25">
      <c r="A53" s="35">
        <v>2</v>
      </c>
      <c r="B53" s="50">
        <v>1309</v>
      </c>
      <c r="C53" s="46" t="s">
        <v>113</v>
      </c>
      <c r="D53" s="38">
        <v>42405</v>
      </c>
      <c r="E53" s="39">
        <f>(+$K$4-D53+1)/7</f>
        <v>21</v>
      </c>
      <c r="F53" s="40">
        <v>0.51</v>
      </c>
      <c r="G53" s="41">
        <f>SUM(L53:BL53)</f>
        <v>788164</v>
      </c>
      <c r="H53" s="41">
        <v>0</v>
      </c>
      <c r="I53" s="42">
        <f>((G53+H53)/((F53*(A53*1000000))))</f>
        <v>0.77270980392156863</v>
      </c>
      <c r="J53" s="43">
        <f>IF(E53&gt;12,SUM(AQ53:BC53)/$D$177/12," ")</f>
        <v>6.4420258632154018E-2</v>
      </c>
      <c r="K53" s="39">
        <f>IF(E53&lt;12," ",J53/$J$181*100)</f>
        <v>96.706411150212929</v>
      </c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>
        <v>3000</v>
      </c>
      <c r="AR53" s="44">
        <v>29400</v>
      </c>
      <c r="AS53" s="44">
        <v>45400</v>
      </c>
      <c r="AT53" s="44">
        <v>49800</v>
      </c>
      <c r="AU53" s="44">
        <v>44870</v>
      </c>
      <c r="AV53" s="44">
        <v>44400</v>
      </c>
      <c r="AW53" s="44">
        <v>43800</v>
      </c>
      <c r="AX53" s="44">
        <v>42600</v>
      </c>
      <c r="AY53" s="44">
        <v>38338</v>
      </c>
      <c r="AZ53" s="44">
        <v>38440</v>
      </c>
      <c r="BA53" s="44">
        <v>34764</v>
      </c>
      <c r="BB53" s="44">
        <v>36000</v>
      </c>
      <c r="BC53" s="44">
        <v>33600</v>
      </c>
      <c r="BD53" s="44">
        <v>33198</v>
      </c>
      <c r="BE53" s="44">
        <v>39200</v>
      </c>
      <c r="BF53" s="44">
        <v>40590</v>
      </c>
      <c r="BG53" s="44">
        <v>33400</v>
      </c>
      <c r="BH53" s="44">
        <v>31400</v>
      </c>
      <c r="BI53" s="44">
        <v>32800</v>
      </c>
      <c r="BJ53" s="44">
        <v>35392</v>
      </c>
      <c r="BK53" s="44">
        <v>32896</v>
      </c>
      <c r="BL53" s="44">
        <v>24876</v>
      </c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</row>
    <row r="54" spans="1:186" x14ac:dyDescent="0.25">
      <c r="A54" s="35">
        <v>2</v>
      </c>
      <c r="B54" s="50">
        <v>1209</v>
      </c>
      <c r="C54" s="37" t="s">
        <v>169</v>
      </c>
      <c r="D54" s="38">
        <v>41873</v>
      </c>
      <c r="E54" s="39">
        <v>18</v>
      </c>
      <c r="F54" s="40">
        <v>0.50829999999999997</v>
      </c>
      <c r="G54" s="41">
        <f>SUM(L54:BL54)</f>
        <v>-144</v>
      </c>
      <c r="H54" s="41">
        <v>1013662</v>
      </c>
      <c r="I54" s="42">
        <f>((G54+H54)/((F54*(A54*1000000))))</f>
        <v>0.99696832579185524</v>
      </c>
      <c r="J54" s="43">
        <v>9.1042295027900566E-2</v>
      </c>
      <c r="K54" s="39">
        <f>IF(E54&lt;12," ",J54/$J$181*100)</f>
        <v>136.67088276222194</v>
      </c>
      <c r="L54" s="44"/>
      <c r="M54" s="44"/>
      <c r="N54" s="44"/>
      <c r="O54" s="44">
        <v>-40</v>
      </c>
      <c r="P54" s="44"/>
      <c r="Q54" s="44"/>
      <c r="R54" s="44"/>
      <c r="S54" s="44"/>
      <c r="T54" s="44"/>
      <c r="U54" s="44"/>
      <c r="V54" s="44"/>
      <c r="W54" s="44"/>
      <c r="X54" s="44">
        <v>-104</v>
      </c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</row>
    <row r="55" spans="1:186" x14ac:dyDescent="0.25">
      <c r="A55" s="35">
        <v>2</v>
      </c>
      <c r="B55" s="50">
        <v>1231</v>
      </c>
      <c r="C55" s="37" t="s">
        <v>261</v>
      </c>
      <c r="D55" s="38">
        <v>41950</v>
      </c>
      <c r="E55" s="39">
        <v>15</v>
      </c>
      <c r="F55" s="40">
        <v>0.40799999999999997</v>
      </c>
      <c r="G55" s="41">
        <f>SUM(L55:BL55)</f>
        <v>96</v>
      </c>
      <c r="H55" s="41">
        <v>811044</v>
      </c>
      <c r="I55" s="42">
        <f>((G55+H55)/((F55*(A55*1000000))))</f>
        <v>0.9940441176470588</v>
      </c>
      <c r="J55" s="43">
        <v>8.1215390262196194E-2</v>
      </c>
      <c r="K55" s="39">
        <f>IF(E55&lt;12," ",J55/$J$181*100)</f>
        <v>121.91892875296158</v>
      </c>
      <c r="L55" s="44"/>
      <c r="M55" s="44"/>
      <c r="N55" s="44"/>
      <c r="O55" s="44">
        <v>-104</v>
      </c>
      <c r="P55" s="44">
        <v>200</v>
      </c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</row>
    <row r="56" spans="1:186" x14ac:dyDescent="0.25">
      <c r="A56" s="47" t="s">
        <v>114</v>
      </c>
      <c r="B56" s="48"/>
      <c r="C56" s="48"/>
      <c r="D56" s="48"/>
      <c r="E56" s="48"/>
      <c r="F56" s="48"/>
      <c r="G56" s="48"/>
      <c r="H56" s="48"/>
      <c r="I56" s="48"/>
      <c r="J56" s="48"/>
      <c r="K56" s="49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</row>
    <row r="57" spans="1:186" ht="13.5" customHeight="1" x14ac:dyDescent="0.25">
      <c r="A57" s="35">
        <v>3</v>
      </c>
      <c r="B57" s="36">
        <v>1259</v>
      </c>
      <c r="C57" s="37" t="s">
        <v>115</v>
      </c>
      <c r="D57" s="38">
        <v>42314</v>
      </c>
      <c r="E57" s="39">
        <v>25</v>
      </c>
      <c r="F57" s="40">
        <v>0.48959999999999998</v>
      </c>
      <c r="G57" s="41">
        <f>SUM(L57:BL57)</f>
        <v>1450398</v>
      </c>
      <c r="H57" s="41">
        <v>0</v>
      </c>
      <c r="I57" s="42">
        <f>((G57+H57)/((F57*(A57*1000000))))</f>
        <v>0.9874714052287582</v>
      </c>
      <c r="J57" s="43">
        <f>IF(E57&gt;12,SUM(AD57:AP57)/$D$177/12," ")</f>
        <v>0.10313342801972457</v>
      </c>
      <c r="K57" s="39">
        <f>IF(E57&lt;12," ",J57/$J$182*100)</f>
        <v>79.087220875315438</v>
      </c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>
        <v>6300</v>
      </c>
      <c r="AE57" s="44">
        <v>41175</v>
      </c>
      <c r="AF57" s="44">
        <v>56160</v>
      </c>
      <c r="AG57" s="44">
        <v>58725</v>
      </c>
      <c r="AH57" s="44">
        <v>86625</v>
      </c>
      <c r="AI57" s="44">
        <v>67725</v>
      </c>
      <c r="AJ57" s="44">
        <v>63000</v>
      </c>
      <c r="AK57" s="44">
        <v>63018</v>
      </c>
      <c r="AL57" s="44">
        <v>65490</v>
      </c>
      <c r="AM57" s="44">
        <v>70650</v>
      </c>
      <c r="AN57" s="44">
        <v>69075</v>
      </c>
      <c r="AO57" s="44">
        <v>61650</v>
      </c>
      <c r="AP57" s="44">
        <v>65925</v>
      </c>
      <c r="AQ57" s="44">
        <v>69525</v>
      </c>
      <c r="AR57" s="44">
        <v>64125</v>
      </c>
      <c r="AS57" s="44">
        <v>67725</v>
      </c>
      <c r="AT57" s="44">
        <v>85275</v>
      </c>
      <c r="AU57" s="44">
        <v>78750</v>
      </c>
      <c r="AV57" s="44">
        <v>61215</v>
      </c>
      <c r="AW57" s="44">
        <v>51300</v>
      </c>
      <c r="AX57" s="44">
        <v>38700</v>
      </c>
      <c r="AY57" s="44">
        <v>29859</v>
      </c>
      <c r="AZ57" s="44">
        <v>28146</v>
      </c>
      <c r="BA57" s="44">
        <v>18633</v>
      </c>
      <c r="BB57" s="44">
        <v>18201</v>
      </c>
      <c r="BC57" s="44">
        <v>12096</v>
      </c>
      <c r="BD57" s="44">
        <v>11511</v>
      </c>
      <c r="BE57" s="44">
        <v>9810</v>
      </c>
      <c r="BF57" s="44">
        <v>8550</v>
      </c>
      <c r="BG57" s="44">
        <v>8100</v>
      </c>
      <c r="BH57" s="44">
        <v>4212</v>
      </c>
      <c r="BI57" s="44">
        <v>3126</v>
      </c>
      <c r="BJ57" s="44">
        <v>3150</v>
      </c>
      <c r="BK57" s="44">
        <v>1125</v>
      </c>
      <c r="BL57" s="44">
        <v>1746</v>
      </c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</row>
    <row r="58" spans="1:186" ht="13.5" customHeight="1" x14ac:dyDescent="0.25">
      <c r="A58" s="35">
        <v>3</v>
      </c>
      <c r="B58" s="36">
        <v>1284</v>
      </c>
      <c r="C58" s="46" t="s">
        <v>116</v>
      </c>
      <c r="D58" s="38">
        <v>42461</v>
      </c>
      <c r="E58" s="39">
        <f>(+$K$4-D58+1)/7</f>
        <v>13</v>
      </c>
      <c r="F58" s="40">
        <v>0.48959999999999998</v>
      </c>
      <c r="G58" s="41">
        <f>SUM(L58:BL58)</f>
        <v>602322</v>
      </c>
      <c r="H58" s="41">
        <v>0</v>
      </c>
      <c r="I58" s="42">
        <f>((G58+H58)/((F58*(A58*1000000))))</f>
        <v>0.41007761437908496</v>
      </c>
      <c r="J58" s="43">
        <f>IF(E58&gt;12,SUM(AY58:BK58)/$D$177/12," ")</f>
        <v>7.4917415380687163E-2</v>
      </c>
      <c r="K58" s="39">
        <f>IF(E58&lt;12," ",J58/$J$182*100)</f>
        <v>57.4499489776194</v>
      </c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>
        <v>5400</v>
      </c>
      <c r="AZ58" s="44">
        <v>32400</v>
      </c>
      <c r="BA58" s="44">
        <v>52425</v>
      </c>
      <c r="BB58" s="44">
        <v>48150</v>
      </c>
      <c r="BC58" s="44">
        <v>46800</v>
      </c>
      <c r="BD58" s="44">
        <v>55800</v>
      </c>
      <c r="BE58" s="44">
        <v>52116</v>
      </c>
      <c r="BF58" s="44">
        <v>46131</v>
      </c>
      <c r="BG58" s="44">
        <v>43650</v>
      </c>
      <c r="BH58" s="44">
        <v>46575</v>
      </c>
      <c r="BI58" s="44">
        <v>43533</v>
      </c>
      <c r="BJ58" s="44">
        <v>48456</v>
      </c>
      <c r="BK58" s="44">
        <v>41910</v>
      </c>
      <c r="BL58" s="44">
        <v>38976</v>
      </c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</row>
    <row r="59" spans="1:186" ht="13.5" customHeight="1" x14ac:dyDescent="0.25">
      <c r="A59" s="35">
        <v>3</v>
      </c>
      <c r="B59" s="36">
        <v>1274</v>
      </c>
      <c r="C59" s="37" t="s">
        <v>260</v>
      </c>
      <c r="D59" s="38">
        <v>42188</v>
      </c>
      <c r="E59" s="39">
        <v>13</v>
      </c>
      <c r="F59" s="40">
        <v>0.48502499999999998</v>
      </c>
      <c r="G59" s="41">
        <f>SUM(L59:BL59)</f>
        <v>1453884</v>
      </c>
      <c r="H59" s="41">
        <v>0</v>
      </c>
      <c r="I59" s="42">
        <f>((G59+H59)/((F59*(A59*1000000))))</f>
        <v>0.99918148549043861</v>
      </c>
      <c r="J59" s="43">
        <f>IF(E59&gt;12,SUM(L59:X59)/$D$177/12," ")</f>
        <v>0.17213985924708361</v>
      </c>
      <c r="K59" s="39">
        <f>IF(E59&lt;12," ",J59/$J$182*100)</f>
        <v>132.00436881741274</v>
      </c>
      <c r="L59" s="44">
        <v>5400</v>
      </c>
      <c r="M59" s="44">
        <v>71550</v>
      </c>
      <c r="N59" s="44">
        <v>103050</v>
      </c>
      <c r="O59" s="44">
        <v>107100</v>
      </c>
      <c r="P59" s="44">
        <v>105525</v>
      </c>
      <c r="Q59" s="44">
        <v>114300</v>
      </c>
      <c r="R59" s="44">
        <v>113175</v>
      </c>
      <c r="S59" s="44">
        <v>122304</v>
      </c>
      <c r="T59" s="44">
        <v>121590</v>
      </c>
      <c r="U59" s="44">
        <v>122622</v>
      </c>
      <c r="V59" s="44">
        <v>121725</v>
      </c>
      <c r="W59" s="44">
        <v>110700</v>
      </c>
      <c r="X59" s="44">
        <v>75375</v>
      </c>
      <c r="Y59" s="44">
        <v>39825</v>
      </c>
      <c r="Z59" s="44">
        <v>30600</v>
      </c>
      <c r="AA59" s="44">
        <v>21600</v>
      </c>
      <c r="AB59" s="44">
        <v>15750</v>
      </c>
      <c r="AC59" s="44">
        <v>15300</v>
      </c>
      <c r="AD59" s="44">
        <v>8718</v>
      </c>
      <c r="AE59" s="44">
        <v>7650</v>
      </c>
      <c r="AF59" s="44">
        <v>4950</v>
      </c>
      <c r="AG59" s="44">
        <v>3375</v>
      </c>
      <c r="AH59" s="44">
        <v>3825</v>
      </c>
      <c r="AI59" s="44">
        <v>3825</v>
      </c>
      <c r="AJ59" s="44">
        <v>1575</v>
      </c>
      <c r="AK59" s="44">
        <v>225</v>
      </c>
      <c r="AL59" s="44">
        <v>1125</v>
      </c>
      <c r="AM59" s="44">
        <v>450</v>
      </c>
      <c r="AN59" s="44">
        <v>225</v>
      </c>
      <c r="AO59" s="44"/>
      <c r="AP59" s="44">
        <v>225</v>
      </c>
      <c r="AQ59" s="44"/>
      <c r="AR59" s="44"/>
      <c r="AS59" s="44"/>
      <c r="AT59" s="44"/>
      <c r="AU59" s="44">
        <v>225</v>
      </c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</row>
    <row r="60" spans="1:186" ht="13.5" customHeight="1" x14ac:dyDescent="0.25">
      <c r="A60" s="35">
        <v>3</v>
      </c>
      <c r="B60" s="36">
        <v>1285</v>
      </c>
      <c r="C60" s="37" t="s">
        <v>260</v>
      </c>
      <c r="D60" s="38">
        <v>42265</v>
      </c>
      <c r="E60" s="39">
        <v>12</v>
      </c>
      <c r="F60" s="40">
        <v>0.47542499999999999</v>
      </c>
      <c r="G60" s="41">
        <f>SUM(L60:BL60)</f>
        <v>1422813</v>
      </c>
      <c r="H60" s="41">
        <v>0</v>
      </c>
      <c r="I60" s="42">
        <f>((G60+H60)/((F60*(A60*1000000))))</f>
        <v>0.99757269811221538</v>
      </c>
      <c r="J60" s="43">
        <f>IF(E60=12,SUM(W60:AI60)/$D$177/12," ")</f>
        <v>0.17423758836953226</v>
      </c>
      <c r="K60" s="39">
        <f>IF(E60&lt;12," ",J60/$J$182*100)</f>
        <v>133.61299920650396</v>
      </c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>
        <v>5400</v>
      </c>
      <c r="X60" s="44">
        <v>70425</v>
      </c>
      <c r="Y60" s="44">
        <v>103275</v>
      </c>
      <c r="Z60" s="44">
        <v>123075</v>
      </c>
      <c r="AA60" s="44">
        <v>130050</v>
      </c>
      <c r="AB60" s="44">
        <v>135675</v>
      </c>
      <c r="AC60" s="44">
        <v>146475</v>
      </c>
      <c r="AD60" s="44">
        <v>152085</v>
      </c>
      <c r="AE60" s="44">
        <v>125100</v>
      </c>
      <c r="AF60" s="44">
        <v>104172</v>
      </c>
      <c r="AG60" s="44">
        <v>96525</v>
      </c>
      <c r="AH60" s="44">
        <v>76203</v>
      </c>
      <c r="AI60" s="44">
        <v>41730</v>
      </c>
      <c r="AJ60" s="44">
        <v>24420</v>
      </c>
      <c r="AK60" s="44">
        <v>15300</v>
      </c>
      <c r="AL60" s="44">
        <v>13881</v>
      </c>
      <c r="AM60" s="44">
        <v>12081</v>
      </c>
      <c r="AN60" s="44">
        <v>9318</v>
      </c>
      <c r="AO60" s="44">
        <v>4599</v>
      </c>
      <c r="AP60" s="44">
        <v>7470</v>
      </c>
      <c r="AQ60" s="44">
        <v>5625</v>
      </c>
      <c r="AR60" s="44">
        <v>4185</v>
      </c>
      <c r="AS60" s="44">
        <v>1350</v>
      </c>
      <c r="AT60" s="44">
        <v>3939</v>
      </c>
      <c r="AU60" s="44">
        <v>5850</v>
      </c>
      <c r="AV60" s="44">
        <v>1125</v>
      </c>
      <c r="AW60" s="44">
        <v>900</v>
      </c>
      <c r="AX60" s="44">
        <v>225</v>
      </c>
      <c r="AY60" s="44">
        <v>1125</v>
      </c>
      <c r="AZ60" s="44">
        <v>600</v>
      </c>
      <c r="BA60" s="44">
        <v>225</v>
      </c>
      <c r="BB60" s="44"/>
      <c r="BC60" s="44"/>
      <c r="BD60" s="44"/>
      <c r="BE60" s="44">
        <v>225</v>
      </c>
      <c r="BF60" s="44">
        <v>-27</v>
      </c>
      <c r="BG60" s="44">
        <v>225</v>
      </c>
      <c r="BH60" s="44"/>
      <c r="BI60" s="44"/>
      <c r="BJ60" s="44"/>
      <c r="BK60" s="44">
        <v>-18</v>
      </c>
      <c r="BL60" s="44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</row>
    <row r="61" spans="1:186" ht="13.5" customHeight="1" x14ac:dyDescent="0.25">
      <c r="A61" s="35">
        <v>3</v>
      </c>
      <c r="B61" s="36">
        <v>1258</v>
      </c>
      <c r="C61" s="37" t="s">
        <v>259</v>
      </c>
      <c r="D61" s="38">
        <v>42069</v>
      </c>
      <c r="E61" s="39">
        <v>16</v>
      </c>
      <c r="F61" s="40">
        <v>0.48959999999999998</v>
      </c>
      <c r="G61" s="41">
        <f>SUM(L61:BL61)</f>
        <v>57219</v>
      </c>
      <c r="H61" s="41">
        <v>1408659</v>
      </c>
      <c r="I61" s="42">
        <f>((G61+H61)/((F61*(A61*1000000))))</f>
        <v>0.99801062091503268</v>
      </c>
      <c r="J61" s="43">
        <v>0.15157589007867481</v>
      </c>
      <c r="K61" s="39">
        <f>IF(E61&lt;12," ",J61/$J$182*100)</f>
        <v>116.23501834664123</v>
      </c>
      <c r="L61" s="44">
        <v>10350</v>
      </c>
      <c r="M61" s="44">
        <v>11925</v>
      </c>
      <c r="N61" s="44">
        <v>7875</v>
      </c>
      <c r="O61" s="44">
        <v>6525</v>
      </c>
      <c r="P61" s="44">
        <v>4050</v>
      </c>
      <c r="Q61" s="44">
        <v>3150</v>
      </c>
      <c r="R61" s="44">
        <v>1869</v>
      </c>
      <c r="S61" s="44">
        <v>3825</v>
      </c>
      <c r="T61" s="44">
        <v>1575</v>
      </c>
      <c r="U61" s="44">
        <v>1575</v>
      </c>
      <c r="V61" s="44">
        <v>2025</v>
      </c>
      <c r="W61" s="44">
        <v>225</v>
      </c>
      <c r="X61" s="44"/>
      <c r="Y61" s="44">
        <v>225</v>
      </c>
      <c r="Z61" s="44">
        <v>225</v>
      </c>
      <c r="AA61" s="44">
        <v>450</v>
      </c>
      <c r="AB61" s="44">
        <v>225</v>
      </c>
      <c r="AC61" s="44">
        <v>450</v>
      </c>
      <c r="AD61" s="44">
        <v>225</v>
      </c>
      <c r="AE61" s="44"/>
      <c r="AF61" s="44"/>
      <c r="AG61" s="44"/>
      <c r="AH61" s="44"/>
      <c r="AI61" s="44">
        <v>225</v>
      </c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>
        <v>225</v>
      </c>
      <c r="BD61" s="44"/>
      <c r="BE61" s="44"/>
      <c r="BF61" s="44"/>
      <c r="BG61" s="44"/>
      <c r="BH61" s="44"/>
      <c r="BI61" s="44"/>
      <c r="BJ61" s="44"/>
      <c r="BK61" s="44"/>
      <c r="BL61" s="44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</row>
    <row r="62" spans="1:186" ht="13.5" customHeight="1" x14ac:dyDescent="0.25">
      <c r="A62" s="35">
        <v>3</v>
      </c>
      <c r="B62" s="36">
        <v>1307</v>
      </c>
      <c r="C62" s="37" t="s">
        <v>120</v>
      </c>
      <c r="D62" s="38">
        <v>42342</v>
      </c>
      <c r="E62" s="39">
        <v>12</v>
      </c>
      <c r="F62" s="40">
        <v>0.5202</v>
      </c>
      <c r="G62" s="41">
        <f>SUM(L62:BL62)</f>
        <v>1555713</v>
      </c>
      <c r="H62" s="41">
        <v>0</v>
      </c>
      <c r="I62" s="42">
        <f>((G62+H62)/((F62*(A62*1000000))))</f>
        <v>0.99686851211072669</v>
      </c>
      <c r="J62" s="43">
        <f>SUM(AH62:AT62)/$D$177/12</f>
        <v>0.19094720967716194</v>
      </c>
      <c r="K62" s="39">
        <f>IF(E62&lt;12," ",J62/$J$182*100)</f>
        <v>146.42666725258732</v>
      </c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>
        <v>6075</v>
      </c>
      <c r="AI62" s="44">
        <v>73125</v>
      </c>
      <c r="AJ62" s="44">
        <v>103950</v>
      </c>
      <c r="AK62" s="44">
        <v>110025</v>
      </c>
      <c r="AL62" s="44">
        <v>121839</v>
      </c>
      <c r="AM62" s="44">
        <v>132750</v>
      </c>
      <c r="AN62" s="44">
        <v>137475</v>
      </c>
      <c r="AO62" s="44">
        <v>120375</v>
      </c>
      <c r="AP62" s="44">
        <v>127800</v>
      </c>
      <c r="AQ62" s="44">
        <v>146250</v>
      </c>
      <c r="AR62" s="44">
        <v>130050</v>
      </c>
      <c r="AS62" s="44">
        <v>128250</v>
      </c>
      <c r="AT62" s="44">
        <v>97875</v>
      </c>
      <c r="AU62" s="44">
        <v>47475</v>
      </c>
      <c r="AV62" s="44">
        <v>22191</v>
      </c>
      <c r="AW62" s="44">
        <v>11025</v>
      </c>
      <c r="AX62" s="44">
        <v>10470</v>
      </c>
      <c r="AY62" s="44">
        <v>4725</v>
      </c>
      <c r="AZ62" s="44">
        <v>4791</v>
      </c>
      <c r="BA62" s="44">
        <v>4230</v>
      </c>
      <c r="BB62" s="44">
        <v>2700</v>
      </c>
      <c r="BC62" s="44">
        <v>2700</v>
      </c>
      <c r="BD62" s="44">
        <v>3597</v>
      </c>
      <c r="BE62" s="44">
        <v>2250</v>
      </c>
      <c r="BF62" s="44">
        <v>2250</v>
      </c>
      <c r="BG62" s="44">
        <v>225</v>
      </c>
      <c r="BH62" s="44">
        <v>225</v>
      </c>
      <c r="BI62" s="44">
        <v>345</v>
      </c>
      <c r="BJ62" s="44">
        <v>450</v>
      </c>
      <c r="BK62" s="44"/>
      <c r="BL62" s="44">
        <v>225</v>
      </c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</row>
    <row r="63" spans="1:186" ht="13.5" customHeight="1" x14ac:dyDescent="0.25">
      <c r="A63" s="35">
        <v>3</v>
      </c>
      <c r="B63" s="36">
        <v>1323</v>
      </c>
      <c r="C63" s="46" t="s">
        <v>121</v>
      </c>
      <c r="D63" s="38">
        <v>42496</v>
      </c>
      <c r="E63" s="39">
        <f>(+$K$4-D63+1)/7</f>
        <v>8</v>
      </c>
      <c r="F63" s="40">
        <v>0.54869999999999997</v>
      </c>
      <c r="G63" s="41">
        <f>SUM(L63:BL63)</f>
        <v>582528</v>
      </c>
      <c r="H63" s="41">
        <v>0</v>
      </c>
      <c r="I63" s="42">
        <f>((G63+H63)/((F63*(A63*1000000))))</f>
        <v>0.3538837251685803</v>
      </c>
      <c r="J63" s="43"/>
      <c r="K63" s="39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>
        <v>900</v>
      </c>
      <c r="BE63" s="44">
        <v>41400</v>
      </c>
      <c r="BF63" s="44">
        <v>68373</v>
      </c>
      <c r="BG63" s="44">
        <v>71325</v>
      </c>
      <c r="BH63" s="44">
        <v>74025</v>
      </c>
      <c r="BI63" s="44">
        <v>85950</v>
      </c>
      <c r="BJ63" s="44">
        <v>90462</v>
      </c>
      <c r="BK63" s="44">
        <v>89820</v>
      </c>
      <c r="BL63" s="44">
        <v>60273</v>
      </c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</row>
    <row r="64" spans="1:186" ht="13.5" customHeight="1" x14ac:dyDescent="0.25">
      <c r="A64" s="35">
        <v>3</v>
      </c>
      <c r="B64" s="36">
        <v>1236</v>
      </c>
      <c r="C64" s="37" t="s">
        <v>122</v>
      </c>
      <c r="D64" s="38">
        <v>41964</v>
      </c>
      <c r="E64" s="39">
        <v>19</v>
      </c>
      <c r="F64" s="40">
        <v>0.48959999999999998</v>
      </c>
      <c r="G64" s="41">
        <f>SUM(L64:BL64)</f>
        <v>3045</v>
      </c>
      <c r="H64" s="41">
        <v>1460499</v>
      </c>
      <c r="I64" s="42">
        <f>((G64+H64)/((F64*(A64*1000000))))</f>
        <v>0.99642156862745102</v>
      </c>
      <c r="J64" s="43">
        <v>0.14334415843480205</v>
      </c>
      <c r="K64" s="39">
        <f>IF(E64&lt;12," ",J64/$J$182*100)</f>
        <v>109.92256668857381</v>
      </c>
      <c r="L64" s="44">
        <v>225</v>
      </c>
      <c r="M64" s="44">
        <v>675</v>
      </c>
      <c r="N64" s="44">
        <v>225</v>
      </c>
      <c r="O64" s="44"/>
      <c r="P64" s="44"/>
      <c r="Q64" s="44">
        <v>225</v>
      </c>
      <c r="R64" s="44">
        <v>633</v>
      </c>
      <c r="S64" s="44">
        <v>450</v>
      </c>
      <c r="T64" s="44"/>
      <c r="U64" s="44"/>
      <c r="V64" s="44"/>
      <c r="W64" s="44"/>
      <c r="X64" s="44">
        <v>387</v>
      </c>
      <c r="Y64" s="44"/>
      <c r="Z64" s="44">
        <v>225</v>
      </c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</row>
    <row r="65" spans="1:186" ht="13.5" customHeight="1" x14ac:dyDescent="0.25">
      <c r="A65" s="35">
        <v>3</v>
      </c>
      <c r="B65" s="36">
        <v>1308</v>
      </c>
      <c r="C65" s="46" t="s">
        <v>122</v>
      </c>
      <c r="D65" s="38">
        <v>42430</v>
      </c>
      <c r="E65" s="39">
        <f>(+$K$4-D65+1)/7</f>
        <v>17.428571428571427</v>
      </c>
      <c r="F65" s="40">
        <v>0.51780000000000004</v>
      </c>
      <c r="G65" s="41">
        <f>SUM(L65:BL65)</f>
        <v>1291098</v>
      </c>
      <c r="H65" s="41">
        <v>0</v>
      </c>
      <c r="I65" s="42">
        <f>((G65+H65)/((F65*(A65*1000000))))</f>
        <v>0.83114329857087677</v>
      </c>
      <c r="J65" s="43">
        <f>IF(E65&gt;12,SUM(AU65:BG65)/$D$177/12," ")</f>
        <v>0.14145229242136509</v>
      </c>
      <c r="K65" s="39">
        <f>IF(E65&lt;12," ",J65/$J$182*100)</f>
        <v>108.47180113036336</v>
      </c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>
        <v>36900</v>
      </c>
      <c r="AV65" s="44">
        <v>105075</v>
      </c>
      <c r="AW65" s="44">
        <v>110475</v>
      </c>
      <c r="AX65" s="44">
        <v>107775</v>
      </c>
      <c r="AY65" s="44">
        <v>102324</v>
      </c>
      <c r="AZ65" s="44">
        <v>98100</v>
      </c>
      <c r="BA65" s="44">
        <v>89211</v>
      </c>
      <c r="BB65" s="44">
        <v>85950</v>
      </c>
      <c r="BC65" s="44">
        <v>81450</v>
      </c>
      <c r="BD65" s="44">
        <v>80100</v>
      </c>
      <c r="BE65" s="44">
        <v>67638</v>
      </c>
      <c r="BF65" s="44">
        <v>53457</v>
      </c>
      <c r="BG65" s="44">
        <v>45204</v>
      </c>
      <c r="BH65" s="44">
        <v>52167</v>
      </c>
      <c r="BI65" s="44">
        <v>46125</v>
      </c>
      <c r="BJ65" s="44">
        <v>52650</v>
      </c>
      <c r="BK65" s="44">
        <v>45156</v>
      </c>
      <c r="BL65" s="44">
        <v>31341</v>
      </c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</row>
    <row r="66" spans="1:186" ht="13.5" customHeight="1" x14ac:dyDescent="0.25">
      <c r="A66" s="35">
        <v>3</v>
      </c>
      <c r="B66" s="36">
        <v>1226</v>
      </c>
      <c r="C66" s="37" t="s">
        <v>258</v>
      </c>
      <c r="D66" s="38">
        <v>42027</v>
      </c>
      <c r="E66" s="39">
        <v>32</v>
      </c>
      <c r="F66" s="40">
        <v>0.48570000000000002</v>
      </c>
      <c r="G66" s="41">
        <f>SUM(L66:BL66)</f>
        <v>239316</v>
      </c>
      <c r="H66" s="41">
        <v>1209990</v>
      </c>
      <c r="I66" s="42">
        <f>((G66+H66)/((F66*(A66*1000000))))</f>
        <v>0.994651019147622</v>
      </c>
      <c r="J66" s="43">
        <v>0.10351762603131033</v>
      </c>
      <c r="K66" s="39">
        <f>IF(E66&lt;12," ",J66/$J$182*100)</f>
        <v>79.381840705040574</v>
      </c>
      <c r="L66" s="44">
        <v>27000</v>
      </c>
      <c r="M66" s="44">
        <v>33210</v>
      </c>
      <c r="N66" s="44">
        <v>25425</v>
      </c>
      <c r="O66" s="44">
        <v>22479</v>
      </c>
      <c r="P66" s="44">
        <v>17961</v>
      </c>
      <c r="Q66" s="44">
        <v>13539</v>
      </c>
      <c r="R66" s="44">
        <v>15852</v>
      </c>
      <c r="S66" s="44">
        <v>8883</v>
      </c>
      <c r="T66" s="44">
        <v>10509</v>
      </c>
      <c r="U66" s="44">
        <v>9225</v>
      </c>
      <c r="V66" s="44">
        <v>11250</v>
      </c>
      <c r="W66" s="44">
        <v>7332</v>
      </c>
      <c r="X66" s="44">
        <v>4275</v>
      </c>
      <c r="Y66" s="44">
        <v>6114</v>
      </c>
      <c r="Z66" s="44">
        <v>3258</v>
      </c>
      <c r="AA66" s="44">
        <v>3774</v>
      </c>
      <c r="AB66" s="44">
        <v>3375</v>
      </c>
      <c r="AC66" s="44">
        <v>3150</v>
      </c>
      <c r="AD66" s="44">
        <v>3339</v>
      </c>
      <c r="AE66" s="44">
        <v>2061</v>
      </c>
      <c r="AF66" s="44">
        <v>1800</v>
      </c>
      <c r="AG66" s="44">
        <v>1125</v>
      </c>
      <c r="AH66" s="44">
        <v>1008</v>
      </c>
      <c r="AI66" s="44">
        <v>1350</v>
      </c>
      <c r="AJ66" s="44">
        <v>834</v>
      </c>
      <c r="AK66" s="44">
        <v>450</v>
      </c>
      <c r="AL66" s="44">
        <v>102</v>
      </c>
      <c r="AM66" s="44">
        <v>564</v>
      </c>
      <c r="AN66" s="44">
        <v>-60</v>
      </c>
      <c r="AO66" s="44">
        <v>132</v>
      </c>
      <c r="AP66" s="44">
        <v>225</v>
      </c>
      <c r="AQ66" s="44">
        <v>-66</v>
      </c>
      <c r="AR66" s="44"/>
      <c r="AS66" s="44">
        <v>-90</v>
      </c>
      <c r="AT66" s="44"/>
      <c r="AU66" s="44"/>
      <c r="AV66" s="44">
        <v>-69</v>
      </c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</row>
    <row r="67" spans="1:186" ht="13.5" customHeight="1" x14ac:dyDescent="0.25">
      <c r="A67" s="35">
        <v>3</v>
      </c>
      <c r="B67" s="36">
        <v>1204</v>
      </c>
      <c r="C67" s="37" t="s">
        <v>257</v>
      </c>
      <c r="D67" s="38">
        <v>41915</v>
      </c>
      <c r="E67" s="39">
        <v>27</v>
      </c>
      <c r="F67" s="40">
        <v>0.48075000000000001</v>
      </c>
      <c r="G67" s="41">
        <f>SUM(L67:BL67)</f>
        <v>636</v>
      </c>
      <c r="H67" s="41">
        <v>1422108</v>
      </c>
      <c r="I67" s="42">
        <f>((G67+H67)/((F67*(A67*1000000))))</f>
        <v>0.98647529901196052</v>
      </c>
      <c r="J67" s="43">
        <v>9.9784960822175764E-2</v>
      </c>
      <c r="K67" s="39">
        <f>IF(E67&lt;12," ",J67/$J$182*100)</f>
        <v>76.519469856745175</v>
      </c>
      <c r="L67" s="44">
        <v>450</v>
      </c>
      <c r="M67" s="44">
        <v>-12</v>
      </c>
      <c r="N67" s="44">
        <v>-30</v>
      </c>
      <c r="O67" s="44"/>
      <c r="P67" s="44">
        <v>225</v>
      </c>
      <c r="Q67" s="44">
        <v>0</v>
      </c>
      <c r="R67" s="44"/>
      <c r="S67" s="44">
        <v>225</v>
      </c>
      <c r="T67" s="44"/>
      <c r="U67" s="44"/>
      <c r="V67" s="44"/>
      <c r="W67" s="44"/>
      <c r="X67" s="44"/>
      <c r="Y67" s="44"/>
      <c r="Z67" s="44"/>
      <c r="AA67" s="44"/>
      <c r="AB67" s="44"/>
      <c r="AC67" s="44">
        <v>-222</v>
      </c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  <c r="BL67" s="44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</row>
    <row r="68" spans="1:186" ht="13.5" customHeight="1" x14ac:dyDescent="0.25">
      <c r="A68" s="35">
        <v>3</v>
      </c>
      <c r="B68" s="36">
        <v>1237</v>
      </c>
      <c r="C68" s="37" t="s">
        <v>257</v>
      </c>
      <c r="D68" s="38">
        <v>42097</v>
      </c>
      <c r="E68" s="39">
        <v>32</v>
      </c>
      <c r="F68" s="40">
        <v>0.48959999999999998</v>
      </c>
      <c r="G68" s="41">
        <f>SUM(L68:BL68)</f>
        <v>831942</v>
      </c>
      <c r="H68" s="41">
        <v>626535</v>
      </c>
      <c r="I68" s="42">
        <f>((G68+H68)/((F68*(A68*1000000))))</f>
        <v>0.99297181372549015</v>
      </c>
      <c r="J68" s="43">
        <v>7.9400922394395418E-2</v>
      </c>
      <c r="K68" s="39">
        <f>IF(E68&lt;12," ",J68/$J$182*100)</f>
        <v>60.888098143196977</v>
      </c>
      <c r="L68" s="44">
        <v>38700</v>
      </c>
      <c r="M68" s="44">
        <v>58050</v>
      </c>
      <c r="N68" s="44">
        <v>54450</v>
      </c>
      <c r="O68" s="44">
        <v>44325</v>
      </c>
      <c r="P68" s="44">
        <v>47925</v>
      </c>
      <c r="Q68" s="44">
        <v>49950</v>
      </c>
      <c r="R68" s="44">
        <v>43200</v>
      </c>
      <c r="S68" s="44">
        <v>45333</v>
      </c>
      <c r="T68" s="44">
        <v>42660</v>
      </c>
      <c r="U68" s="44">
        <v>45675</v>
      </c>
      <c r="V68" s="44">
        <v>44742</v>
      </c>
      <c r="W68" s="44">
        <v>38103</v>
      </c>
      <c r="X68" s="44">
        <v>40728</v>
      </c>
      <c r="Y68" s="44">
        <v>39486</v>
      </c>
      <c r="Z68" s="44">
        <v>33117</v>
      </c>
      <c r="AA68" s="44">
        <v>27225</v>
      </c>
      <c r="AB68" s="44">
        <v>24300</v>
      </c>
      <c r="AC68" s="44">
        <v>21675</v>
      </c>
      <c r="AD68" s="44">
        <v>17280</v>
      </c>
      <c r="AE68" s="44">
        <v>15750</v>
      </c>
      <c r="AF68" s="44">
        <v>10575</v>
      </c>
      <c r="AG68" s="44">
        <v>11100</v>
      </c>
      <c r="AH68" s="44">
        <v>9897</v>
      </c>
      <c r="AI68" s="44">
        <v>7863</v>
      </c>
      <c r="AJ68" s="44">
        <v>6975</v>
      </c>
      <c r="AK68" s="44">
        <v>3912</v>
      </c>
      <c r="AL68" s="44">
        <v>2925</v>
      </c>
      <c r="AM68" s="44">
        <v>1125</v>
      </c>
      <c r="AN68" s="44">
        <v>1332</v>
      </c>
      <c r="AO68" s="44">
        <v>501</v>
      </c>
      <c r="AP68" s="44">
        <v>843</v>
      </c>
      <c r="AQ68" s="44">
        <v>597</v>
      </c>
      <c r="AR68" s="44">
        <v>-60</v>
      </c>
      <c r="AS68" s="44">
        <v>879</v>
      </c>
      <c r="AT68" s="44">
        <v>675</v>
      </c>
      <c r="AU68" s="44">
        <v>450</v>
      </c>
      <c r="AV68" s="44">
        <v>-93</v>
      </c>
      <c r="AW68" s="44">
        <v>-72</v>
      </c>
      <c r="AX68" s="44"/>
      <c r="AY68" s="44"/>
      <c r="AZ68" s="44">
        <v>-48</v>
      </c>
      <c r="BA68" s="44"/>
      <c r="BB68" s="44"/>
      <c r="BC68" s="44"/>
      <c r="BD68" s="44"/>
      <c r="BE68" s="44"/>
      <c r="BF68" s="44">
        <v>-108</v>
      </c>
      <c r="BG68" s="44"/>
      <c r="BH68" s="44"/>
      <c r="BI68" s="44"/>
      <c r="BJ68" s="44"/>
      <c r="BK68" s="44"/>
      <c r="BL68" s="44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</row>
    <row r="69" spans="1:186" x14ac:dyDescent="0.25">
      <c r="A69" s="47" t="s">
        <v>126</v>
      </c>
      <c r="B69" s="48"/>
      <c r="C69" s="48"/>
      <c r="D69" s="48"/>
      <c r="E69" s="48"/>
      <c r="F69" s="48"/>
      <c r="G69" s="48"/>
      <c r="H69" s="48"/>
      <c r="I69" s="48"/>
      <c r="J69" s="48"/>
      <c r="K69" s="49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  <c r="BK69" s="44"/>
      <c r="BL69" s="44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</row>
    <row r="70" spans="1:186" x14ac:dyDescent="0.25">
      <c r="A70" s="35">
        <v>5</v>
      </c>
      <c r="B70" s="36">
        <v>1235</v>
      </c>
      <c r="C70" s="37" t="s">
        <v>131</v>
      </c>
      <c r="D70" s="38">
        <v>42007</v>
      </c>
      <c r="E70" s="39">
        <v>14</v>
      </c>
      <c r="F70" s="40">
        <v>0.295875</v>
      </c>
      <c r="G70" s="41">
        <f>SUM(L70:BL70)</f>
        <v>8735</v>
      </c>
      <c r="H70" s="41">
        <v>1464115</v>
      </c>
      <c r="I70" s="42">
        <f>((G70+H70)/((F70*(A70*1000000))))</f>
        <v>0.99558935361216727</v>
      </c>
      <c r="J70" s="43">
        <v>0.16679699344110557</v>
      </c>
      <c r="K70" s="39">
        <f>IF(E70&lt;12," ",J70/$J$183*100)</f>
        <v>119.90502224547912</v>
      </c>
      <c r="L70" s="44">
        <v>1125</v>
      </c>
      <c r="M70" s="44">
        <v>1875</v>
      </c>
      <c r="N70" s="44">
        <v>375</v>
      </c>
      <c r="O70" s="44">
        <v>375</v>
      </c>
      <c r="P70" s="44">
        <v>750</v>
      </c>
      <c r="Q70" s="44">
        <v>490</v>
      </c>
      <c r="R70" s="44"/>
      <c r="S70" s="44">
        <v>375</v>
      </c>
      <c r="T70" s="44">
        <v>750</v>
      </c>
      <c r="U70" s="44">
        <v>1125</v>
      </c>
      <c r="V70" s="44">
        <v>1125</v>
      </c>
      <c r="W70" s="44">
        <v>375</v>
      </c>
      <c r="X70" s="44"/>
      <c r="Y70" s="44"/>
      <c r="Z70" s="44"/>
      <c r="AA70" s="44"/>
      <c r="AB70" s="44"/>
      <c r="AC70" s="44"/>
      <c r="AD70" s="44"/>
      <c r="AE70" s="44"/>
      <c r="AF70" s="44"/>
      <c r="AG70" s="44">
        <v>-5</v>
      </c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  <c r="BL70" s="44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</row>
    <row r="71" spans="1:186" x14ac:dyDescent="0.25">
      <c r="A71" s="35">
        <v>5</v>
      </c>
      <c r="B71" s="36">
        <v>1220</v>
      </c>
      <c r="C71" s="67" t="s">
        <v>256</v>
      </c>
      <c r="D71" s="38">
        <v>41887</v>
      </c>
      <c r="E71" s="39">
        <v>19</v>
      </c>
      <c r="F71" s="40">
        <v>0.30599999999999999</v>
      </c>
      <c r="G71" s="41">
        <f>SUM(L71:BL71)</f>
        <v>-210</v>
      </c>
      <c r="H71" s="41">
        <v>1526480</v>
      </c>
      <c r="I71" s="42">
        <f>((G71+H71)/((F71*(A71*1000000))))</f>
        <v>0.99756209150326802</v>
      </c>
      <c r="J71" s="43">
        <v>0.13682914957790085</v>
      </c>
      <c r="K71" s="39">
        <f>IF(E71&lt;12," ",J71/$J$183*100)</f>
        <v>98.362098054010616</v>
      </c>
      <c r="L71" s="44"/>
      <c r="M71" s="44"/>
      <c r="N71" s="44"/>
      <c r="O71" s="44"/>
      <c r="P71" s="44"/>
      <c r="Q71" s="44"/>
      <c r="R71" s="44"/>
      <c r="S71" s="44"/>
      <c r="T71" s="44">
        <v>-210</v>
      </c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</row>
    <row r="72" spans="1:186" x14ac:dyDescent="0.25">
      <c r="A72" s="35">
        <v>5</v>
      </c>
      <c r="B72" s="36">
        <v>1241</v>
      </c>
      <c r="C72" s="37" t="s">
        <v>255</v>
      </c>
      <c r="D72" s="38">
        <v>41978</v>
      </c>
      <c r="E72" s="39">
        <v>16</v>
      </c>
      <c r="F72" s="40">
        <v>0.30599999999999999</v>
      </c>
      <c r="G72" s="41">
        <f>SUM(L72:BL72)</f>
        <v>4395</v>
      </c>
      <c r="H72" s="41">
        <v>1516800</v>
      </c>
      <c r="I72" s="42">
        <f>((G72+H72)/((F72*(A72*1000000))))</f>
        <v>0.99424509803921568</v>
      </c>
      <c r="J72" s="43">
        <v>0.15302690582959641</v>
      </c>
      <c r="K72" s="39">
        <f>IF(E72&lt;12," ",J72/$J$183*100)</f>
        <v>110.00614680823577</v>
      </c>
      <c r="L72" s="44">
        <v>750</v>
      </c>
      <c r="M72" s="44">
        <v>750</v>
      </c>
      <c r="N72" s="44"/>
      <c r="O72" s="44">
        <v>1500</v>
      </c>
      <c r="P72" s="44"/>
      <c r="Q72" s="44">
        <v>105</v>
      </c>
      <c r="R72" s="44">
        <v>375</v>
      </c>
      <c r="S72" s="44">
        <v>375</v>
      </c>
      <c r="T72" s="44"/>
      <c r="U72" s="44"/>
      <c r="V72" s="44"/>
      <c r="W72" s="44"/>
      <c r="X72" s="44">
        <v>200</v>
      </c>
      <c r="Y72" s="44">
        <v>340</v>
      </c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  <c r="BL72" s="44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</row>
    <row r="73" spans="1:186" x14ac:dyDescent="0.25">
      <c r="A73" s="35">
        <v>5</v>
      </c>
      <c r="B73" s="36">
        <v>1317</v>
      </c>
      <c r="C73" s="46" t="s">
        <v>129</v>
      </c>
      <c r="D73" s="38">
        <v>42430</v>
      </c>
      <c r="E73" s="39">
        <f>(+$K$4-D73+1)/7</f>
        <v>17.428571428571427</v>
      </c>
      <c r="F73" s="40">
        <v>0.33660000000000001</v>
      </c>
      <c r="G73" s="41">
        <f>SUM(L73:BL73)</f>
        <v>1560675</v>
      </c>
      <c r="H73" s="41">
        <v>0</v>
      </c>
      <c r="I73" s="42">
        <f>((G73+H73)/((F73*(A73*1000000))))</f>
        <v>0.92731729055258472</v>
      </c>
      <c r="J73" s="43">
        <f>IF(E73&gt;12,SUM(AU73:BG73)/$D$177/12," ")</f>
        <v>0.1717321226241961</v>
      </c>
      <c r="K73" s="39">
        <f>IF(E73&lt;12," ",J73/$J$183*100)</f>
        <v>123.45272872552262</v>
      </c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>
        <v>36375</v>
      </c>
      <c r="AV73" s="44">
        <v>123375</v>
      </c>
      <c r="AW73" s="44">
        <v>136875</v>
      </c>
      <c r="AX73" s="44">
        <v>113625</v>
      </c>
      <c r="AY73" s="44">
        <v>125515</v>
      </c>
      <c r="AZ73" s="44">
        <v>104250</v>
      </c>
      <c r="BA73" s="44">
        <v>102375</v>
      </c>
      <c r="BB73" s="44">
        <v>100500</v>
      </c>
      <c r="BC73" s="44">
        <v>91875</v>
      </c>
      <c r="BD73" s="44">
        <v>101250</v>
      </c>
      <c r="BE73" s="44">
        <v>84750</v>
      </c>
      <c r="BF73" s="44">
        <v>84335</v>
      </c>
      <c r="BG73" s="44">
        <v>86250</v>
      </c>
      <c r="BH73" s="44">
        <v>73480</v>
      </c>
      <c r="BI73" s="44">
        <v>70925</v>
      </c>
      <c r="BJ73" s="44">
        <v>53880</v>
      </c>
      <c r="BK73" s="44">
        <v>45730</v>
      </c>
      <c r="BL73" s="44">
        <v>25310</v>
      </c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</row>
    <row r="74" spans="1:186" x14ac:dyDescent="0.25">
      <c r="A74" s="35">
        <v>5</v>
      </c>
      <c r="B74" s="36">
        <v>1221</v>
      </c>
      <c r="C74" s="37" t="s">
        <v>254</v>
      </c>
      <c r="D74" s="38">
        <v>41880</v>
      </c>
      <c r="E74" s="39">
        <v>21</v>
      </c>
      <c r="F74" s="40">
        <v>0.30599999999999999</v>
      </c>
      <c r="G74" s="41">
        <f>SUM(L74:BL74)</f>
        <v>180</v>
      </c>
      <c r="H74" s="41">
        <v>1527480</v>
      </c>
      <c r="I74" s="42">
        <f>((G74+H74)/((F74*(A74*1000000))))</f>
        <v>0.99847058823529411</v>
      </c>
      <c r="J74" s="43">
        <v>0.11710525615860502</v>
      </c>
      <c r="K74" s="39">
        <f>IF(E74&lt;12," ",J74/$J$183*100)</f>
        <v>84.183222101770014</v>
      </c>
      <c r="L74" s="44"/>
      <c r="M74" s="44"/>
      <c r="N74" s="44">
        <v>375</v>
      </c>
      <c r="O74" s="44"/>
      <c r="P74" s="44"/>
      <c r="Q74" s="44"/>
      <c r="R74" s="44"/>
      <c r="S74" s="44">
        <v>-195</v>
      </c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</row>
    <row r="75" spans="1:186" x14ac:dyDescent="0.25">
      <c r="A75" s="35">
        <v>5</v>
      </c>
      <c r="B75" s="36">
        <v>1283</v>
      </c>
      <c r="C75" s="37" t="s">
        <v>130</v>
      </c>
      <c r="D75" s="38">
        <v>42251</v>
      </c>
      <c r="E75" s="39">
        <v>24</v>
      </c>
      <c r="F75" s="40">
        <v>0.33660000000000001</v>
      </c>
      <c r="G75" s="41">
        <f>SUM(L75:BL75)</f>
        <v>1670630</v>
      </c>
      <c r="H75" s="41">
        <v>0</v>
      </c>
      <c r="I75" s="42">
        <f>((G75+H75)/((F75*(A75*1000000))))</f>
        <v>0.99265002970885319</v>
      </c>
      <c r="J75" s="43">
        <f>IF(E75&gt;12,SUM(U75:AG75)/$D$177/12," ")</f>
        <v>0.13916239779987127</v>
      </c>
      <c r="K75" s="39">
        <f>IF(E75&lt;12," ",J75/$J$183*100)</f>
        <v>100.03939555313114</v>
      </c>
      <c r="L75" s="44"/>
      <c r="M75" s="44"/>
      <c r="N75" s="44"/>
      <c r="O75" s="44"/>
      <c r="P75" s="44"/>
      <c r="Q75" s="44"/>
      <c r="R75" s="44"/>
      <c r="S75" s="44"/>
      <c r="T75" s="44"/>
      <c r="U75" s="44">
        <v>6000</v>
      </c>
      <c r="V75" s="44">
        <v>63750</v>
      </c>
      <c r="W75" s="44">
        <v>94200</v>
      </c>
      <c r="X75" s="44">
        <v>91875</v>
      </c>
      <c r="Y75" s="44">
        <v>102375</v>
      </c>
      <c r="Z75" s="44">
        <v>100875</v>
      </c>
      <c r="AA75" s="44">
        <v>94500</v>
      </c>
      <c r="AB75" s="44">
        <v>102000</v>
      </c>
      <c r="AC75" s="44">
        <v>90375</v>
      </c>
      <c r="AD75" s="44">
        <v>97820</v>
      </c>
      <c r="AE75" s="44">
        <v>76125</v>
      </c>
      <c r="AF75" s="44">
        <v>69170</v>
      </c>
      <c r="AG75" s="44">
        <v>57375</v>
      </c>
      <c r="AH75" s="44">
        <v>71250</v>
      </c>
      <c r="AI75" s="44">
        <v>66785</v>
      </c>
      <c r="AJ75" s="44">
        <v>56250</v>
      </c>
      <c r="AK75" s="44">
        <v>66750</v>
      </c>
      <c r="AL75" s="44">
        <v>71625</v>
      </c>
      <c r="AM75" s="44">
        <v>64500</v>
      </c>
      <c r="AN75" s="44">
        <v>51375</v>
      </c>
      <c r="AO75" s="44">
        <v>33980</v>
      </c>
      <c r="AP75" s="44">
        <v>28875</v>
      </c>
      <c r="AQ75" s="44">
        <v>24750</v>
      </c>
      <c r="AR75" s="44">
        <v>16060</v>
      </c>
      <c r="AS75" s="44">
        <v>12375</v>
      </c>
      <c r="AT75" s="44">
        <v>12740</v>
      </c>
      <c r="AU75" s="44">
        <v>11075</v>
      </c>
      <c r="AV75" s="44">
        <v>9365</v>
      </c>
      <c r="AW75" s="44">
        <v>5625</v>
      </c>
      <c r="AX75" s="44">
        <v>5250</v>
      </c>
      <c r="AY75" s="44">
        <v>1500</v>
      </c>
      <c r="AZ75" s="44">
        <v>3375</v>
      </c>
      <c r="BA75" s="44">
        <v>4125</v>
      </c>
      <c r="BB75" s="44">
        <v>750</v>
      </c>
      <c r="BC75" s="44">
        <v>750</v>
      </c>
      <c r="BD75" s="44">
        <v>1125</v>
      </c>
      <c r="BE75" s="44"/>
      <c r="BF75" s="44">
        <v>1500</v>
      </c>
      <c r="BG75" s="44">
        <v>750</v>
      </c>
      <c r="BH75" s="44">
        <v>185</v>
      </c>
      <c r="BI75" s="44"/>
      <c r="BJ75" s="44">
        <v>375</v>
      </c>
      <c r="BK75" s="44">
        <v>375</v>
      </c>
      <c r="BL75" s="44">
        <v>750</v>
      </c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</row>
    <row r="76" spans="1:186" x14ac:dyDescent="0.25">
      <c r="A76" s="35">
        <v>5</v>
      </c>
      <c r="B76" s="36">
        <v>1248</v>
      </c>
      <c r="C76" s="37" t="s">
        <v>253</v>
      </c>
      <c r="D76" s="38">
        <v>42069</v>
      </c>
      <c r="E76" s="39">
        <v>15</v>
      </c>
      <c r="F76" s="40">
        <v>0.30599999999999999</v>
      </c>
      <c r="G76" s="41">
        <f>SUM(L76:BL76)</f>
        <v>105230</v>
      </c>
      <c r="H76" s="41">
        <v>1419390</v>
      </c>
      <c r="I76" s="42">
        <f>((G76+H76)/((F76*(A76*1000000))))</f>
        <v>0.99648366013071898</v>
      </c>
      <c r="J76" s="43">
        <v>0.16159522631643342</v>
      </c>
      <c r="K76" s="39">
        <f>IF(E76&lt;12," ",J76/$J$183*100)</f>
        <v>116.16563827978526</v>
      </c>
      <c r="L76" s="44">
        <v>11625</v>
      </c>
      <c r="M76" s="44">
        <v>17605</v>
      </c>
      <c r="N76" s="44">
        <v>13875</v>
      </c>
      <c r="O76" s="44">
        <v>10125</v>
      </c>
      <c r="P76" s="44">
        <v>11250</v>
      </c>
      <c r="Q76" s="44">
        <v>7875</v>
      </c>
      <c r="R76" s="44">
        <v>7125</v>
      </c>
      <c r="S76" s="44">
        <v>5625</v>
      </c>
      <c r="T76" s="44">
        <v>4445</v>
      </c>
      <c r="U76" s="44">
        <v>1500</v>
      </c>
      <c r="V76" s="44">
        <v>2250</v>
      </c>
      <c r="W76" s="44">
        <v>1315</v>
      </c>
      <c r="X76" s="44">
        <v>1500</v>
      </c>
      <c r="Y76" s="44">
        <v>1125</v>
      </c>
      <c r="Z76" s="44">
        <v>635</v>
      </c>
      <c r="AA76" s="44">
        <v>3550</v>
      </c>
      <c r="AB76" s="44">
        <v>750</v>
      </c>
      <c r="AC76" s="44">
        <v>375</v>
      </c>
      <c r="AD76" s="44">
        <v>375</v>
      </c>
      <c r="AE76" s="44">
        <v>1015</v>
      </c>
      <c r="AF76" s="44">
        <v>375</v>
      </c>
      <c r="AG76" s="44"/>
      <c r="AH76" s="44"/>
      <c r="AI76" s="44"/>
      <c r="AJ76" s="44">
        <v>375</v>
      </c>
      <c r="AK76" s="44"/>
      <c r="AL76" s="44">
        <v>-165</v>
      </c>
      <c r="AM76" s="44"/>
      <c r="AN76" s="44"/>
      <c r="AO76" s="44">
        <v>750</v>
      </c>
      <c r="AP76" s="44"/>
      <c r="AQ76" s="44">
        <v>-45</v>
      </c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  <c r="BL76" s="44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</row>
    <row r="77" spans="1:186" x14ac:dyDescent="0.25">
      <c r="A77" s="35">
        <v>5</v>
      </c>
      <c r="B77" s="36">
        <v>1305</v>
      </c>
      <c r="C77" s="37" t="s">
        <v>134</v>
      </c>
      <c r="D77" s="38">
        <v>42405</v>
      </c>
      <c r="E77" s="39">
        <v>18</v>
      </c>
      <c r="F77" s="40">
        <v>0.30487500000000001</v>
      </c>
      <c r="G77" s="41">
        <f>SUM(L77:BL77)</f>
        <v>1452915</v>
      </c>
      <c r="H77" s="41">
        <v>0</v>
      </c>
      <c r="I77" s="42">
        <f>((G77+H77)/((F77*(A77*1000000))))</f>
        <v>0.95312177121771213</v>
      </c>
      <c r="J77" s="43">
        <f>IF(E77&gt;12,SUM(AQ77:BC77)/$D$177/12," ")</f>
        <v>0.14512085813531642</v>
      </c>
      <c r="K77" s="39">
        <f>IF(E77&lt;12," ",J77/$J$183*100)</f>
        <v>104.32274205914966</v>
      </c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>
        <v>5250</v>
      </c>
      <c r="AR77" s="44">
        <v>73875</v>
      </c>
      <c r="AS77" s="44">
        <v>101250</v>
      </c>
      <c r="AT77" s="44">
        <v>108375</v>
      </c>
      <c r="AU77" s="44">
        <v>110945</v>
      </c>
      <c r="AV77" s="44">
        <v>92625</v>
      </c>
      <c r="AW77" s="44">
        <v>97125</v>
      </c>
      <c r="AX77" s="44">
        <v>92625</v>
      </c>
      <c r="AY77" s="44">
        <v>90055</v>
      </c>
      <c r="AZ77" s="44">
        <v>85120</v>
      </c>
      <c r="BA77" s="44">
        <v>76500</v>
      </c>
      <c r="BB77" s="44">
        <v>81000</v>
      </c>
      <c r="BC77" s="44">
        <v>76500</v>
      </c>
      <c r="BD77" s="44">
        <v>79500</v>
      </c>
      <c r="BE77" s="44">
        <v>55770</v>
      </c>
      <c r="BF77" s="44">
        <v>63530</v>
      </c>
      <c r="BG77" s="44">
        <v>43875</v>
      </c>
      <c r="BH77" s="44">
        <v>33615</v>
      </c>
      <c r="BI77" s="44">
        <v>27915</v>
      </c>
      <c r="BJ77" s="44">
        <v>21750</v>
      </c>
      <c r="BK77" s="44">
        <v>18375</v>
      </c>
      <c r="BL77" s="44">
        <v>17340</v>
      </c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</row>
    <row r="78" spans="1:186" x14ac:dyDescent="0.25">
      <c r="A78" s="35">
        <v>5</v>
      </c>
      <c r="B78" s="36">
        <v>1318</v>
      </c>
      <c r="C78" s="46" t="s">
        <v>135</v>
      </c>
      <c r="D78" s="38">
        <v>42405</v>
      </c>
      <c r="E78" s="39">
        <f>(+$K$4-D78+1)/7</f>
        <v>21</v>
      </c>
      <c r="F78" s="40">
        <v>0.33457500000000001</v>
      </c>
      <c r="G78" s="41">
        <f>SUM(L78:BL78)</f>
        <v>1562650</v>
      </c>
      <c r="H78" s="41">
        <v>0</v>
      </c>
      <c r="I78" s="42">
        <f>((G78+H78)/((F78*(A78*1000000))))</f>
        <v>0.93411043861615484</v>
      </c>
      <c r="J78" s="43">
        <f>IF(E78&gt;12,SUM(AQ78:BC78)/$D$177/12," ")</f>
        <v>0.1334147210741054</v>
      </c>
      <c r="K78" s="39">
        <f>IF(E78&lt;12," ",J78/$J$183*100)</f>
        <v>95.907574640507079</v>
      </c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>
        <v>6750</v>
      </c>
      <c r="AR78" s="44">
        <v>75375</v>
      </c>
      <c r="AS78" s="44">
        <v>103500</v>
      </c>
      <c r="AT78" s="44">
        <v>105000</v>
      </c>
      <c r="AU78" s="44">
        <v>104435</v>
      </c>
      <c r="AV78" s="44">
        <v>86250</v>
      </c>
      <c r="AW78" s="44">
        <v>85875</v>
      </c>
      <c r="AX78" s="44">
        <v>84750</v>
      </c>
      <c r="AY78" s="44">
        <v>86770</v>
      </c>
      <c r="AZ78" s="44">
        <v>77015</v>
      </c>
      <c r="BA78" s="44">
        <v>67875</v>
      </c>
      <c r="BB78" s="44">
        <v>66000</v>
      </c>
      <c r="BC78" s="44">
        <v>53625</v>
      </c>
      <c r="BD78" s="44">
        <v>75000</v>
      </c>
      <c r="BE78" s="44">
        <v>75390</v>
      </c>
      <c r="BF78" s="44">
        <v>63225</v>
      </c>
      <c r="BG78" s="44">
        <v>67125</v>
      </c>
      <c r="BH78" s="44">
        <v>66735</v>
      </c>
      <c r="BI78" s="44">
        <v>70500</v>
      </c>
      <c r="BJ78" s="44">
        <v>64125</v>
      </c>
      <c r="BK78" s="44">
        <v>48705</v>
      </c>
      <c r="BL78" s="44">
        <v>28625</v>
      </c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</row>
    <row r="79" spans="1:186" x14ac:dyDescent="0.25">
      <c r="A79" s="35">
        <v>5</v>
      </c>
      <c r="B79" s="36">
        <v>1277</v>
      </c>
      <c r="C79" s="37" t="s">
        <v>136</v>
      </c>
      <c r="D79" s="38">
        <v>42223</v>
      </c>
      <c r="E79" s="39">
        <v>20</v>
      </c>
      <c r="F79" s="40">
        <v>0.30599999999999999</v>
      </c>
      <c r="G79" s="41">
        <f>SUM(L79:BL79)</f>
        <v>1522405</v>
      </c>
      <c r="H79" s="41">
        <v>0</v>
      </c>
      <c r="I79" s="42">
        <f>((G79+H79)/((F79*(A79*1000000))))</f>
        <v>0.99503594771241832</v>
      </c>
      <c r="J79" s="43">
        <f>IF(E79&gt;12,SUM(Q79:AC79)/$D$177/12," ")</f>
        <v>0.14007003069328525</v>
      </c>
      <c r="K79" s="39">
        <f>IF(E79&lt;12," ",J79/$J$183*100)</f>
        <v>100.69186380229031</v>
      </c>
      <c r="L79" s="44"/>
      <c r="M79" s="44"/>
      <c r="N79" s="44"/>
      <c r="O79" s="44"/>
      <c r="P79" s="44"/>
      <c r="Q79" s="44">
        <v>4125</v>
      </c>
      <c r="R79" s="44">
        <v>76125</v>
      </c>
      <c r="S79" s="44">
        <v>102015</v>
      </c>
      <c r="T79" s="44">
        <v>110235</v>
      </c>
      <c r="U79" s="44">
        <v>112125</v>
      </c>
      <c r="V79" s="44">
        <v>92250</v>
      </c>
      <c r="W79" s="44">
        <v>80625</v>
      </c>
      <c r="X79" s="44">
        <v>82100</v>
      </c>
      <c r="Y79" s="44">
        <v>77920</v>
      </c>
      <c r="Z79" s="44">
        <v>88500</v>
      </c>
      <c r="AA79" s="44">
        <v>77625</v>
      </c>
      <c r="AB79" s="44">
        <v>73125</v>
      </c>
      <c r="AC79" s="44">
        <v>76495</v>
      </c>
      <c r="AD79" s="44">
        <v>63750</v>
      </c>
      <c r="AE79" s="44">
        <v>58500</v>
      </c>
      <c r="AF79" s="44">
        <v>52080</v>
      </c>
      <c r="AG79" s="44">
        <v>44245</v>
      </c>
      <c r="AH79" s="44">
        <v>39750</v>
      </c>
      <c r="AI79" s="44">
        <v>30480</v>
      </c>
      <c r="AJ79" s="44">
        <v>27750</v>
      </c>
      <c r="AK79" s="44">
        <v>22875</v>
      </c>
      <c r="AL79" s="44">
        <v>25875</v>
      </c>
      <c r="AM79" s="44">
        <v>19875</v>
      </c>
      <c r="AN79" s="44">
        <v>15750</v>
      </c>
      <c r="AO79" s="44">
        <v>11340</v>
      </c>
      <c r="AP79" s="44">
        <v>10060</v>
      </c>
      <c r="AQ79" s="44">
        <v>9750</v>
      </c>
      <c r="AR79" s="44">
        <v>9985</v>
      </c>
      <c r="AS79" s="44">
        <v>5180</v>
      </c>
      <c r="AT79" s="44">
        <v>6580</v>
      </c>
      <c r="AU79" s="44">
        <v>4500</v>
      </c>
      <c r="AV79" s="44">
        <v>1500</v>
      </c>
      <c r="AW79" s="44">
        <v>2250</v>
      </c>
      <c r="AX79" s="44">
        <v>1875</v>
      </c>
      <c r="AY79" s="44">
        <v>360</v>
      </c>
      <c r="AZ79" s="44"/>
      <c r="BA79" s="44">
        <v>375</v>
      </c>
      <c r="BB79" s="44"/>
      <c r="BC79" s="44">
        <v>375</v>
      </c>
      <c r="BD79" s="44">
        <v>750</v>
      </c>
      <c r="BE79" s="44">
        <v>375</v>
      </c>
      <c r="BF79" s="44">
        <v>-45</v>
      </c>
      <c r="BG79" s="44"/>
      <c r="BH79" s="44">
        <v>375</v>
      </c>
      <c r="BI79" s="44">
        <v>750</v>
      </c>
      <c r="BJ79" s="44"/>
      <c r="BK79" s="44">
        <v>1125</v>
      </c>
      <c r="BL79" s="44">
        <v>750</v>
      </c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</row>
    <row r="80" spans="1:186" x14ac:dyDescent="0.25">
      <c r="A80" s="35">
        <v>5</v>
      </c>
      <c r="B80" s="36">
        <v>1324</v>
      </c>
      <c r="C80" s="46" t="s">
        <v>139</v>
      </c>
      <c r="D80" s="38">
        <v>42482</v>
      </c>
      <c r="E80" s="39">
        <f>(+$K$4-D80+1)/7</f>
        <v>10</v>
      </c>
      <c r="F80" s="40">
        <v>0.30599999999999999</v>
      </c>
      <c r="G80" s="41">
        <f>SUM(L80:BL80)</f>
        <v>1046545</v>
      </c>
      <c r="H80" s="41">
        <v>0</v>
      </c>
      <c r="I80" s="42">
        <f>((G80+H80)/((F80*(A80*1000000))))</f>
        <v>0.68401633986928101</v>
      </c>
      <c r="J80" s="43" t="str">
        <f>IF(E80&gt;12,SUM(BB80:BL80)/$D$177/12," ")</f>
        <v xml:space="preserve"> </v>
      </c>
      <c r="K80" s="39" t="str">
        <f>IF(E80&lt;12," ",J80/$J$183*100)</f>
        <v xml:space="preserve"> </v>
      </c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>
        <v>9375</v>
      </c>
      <c r="BC80" s="44">
        <v>102375</v>
      </c>
      <c r="BD80" s="44">
        <v>139125</v>
      </c>
      <c r="BE80" s="44">
        <v>108535</v>
      </c>
      <c r="BF80" s="44">
        <v>109500</v>
      </c>
      <c r="BG80" s="44">
        <v>107250</v>
      </c>
      <c r="BH80" s="44">
        <v>100875</v>
      </c>
      <c r="BI80" s="44">
        <v>91875</v>
      </c>
      <c r="BJ80" s="44">
        <v>101625</v>
      </c>
      <c r="BK80" s="44">
        <v>109645</v>
      </c>
      <c r="BL80" s="44">
        <v>66365</v>
      </c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</row>
    <row r="81" spans="1:186" x14ac:dyDescent="0.25">
      <c r="A81" s="35">
        <v>5</v>
      </c>
      <c r="B81" s="36">
        <v>1325</v>
      </c>
      <c r="C81" s="46" t="s">
        <v>140</v>
      </c>
      <c r="D81" s="38">
        <v>42496</v>
      </c>
      <c r="E81" s="39">
        <f>(+$K$4-D81+1)/7</f>
        <v>8</v>
      </c>
      <c r="F81" s="40">
        <v>0.30599999999999999</v>
      </c>
      <c r="G81" s="41">
        <f>SUM(L81:BL81)</f>
        <v>975040</v>
      </c>
      <c r="H81" s="41">
        <v>0</v>
      </c>
      <c r="I81" s="42">
        <f>((G81+H81)/((F81*(A81*1000000))))</f>
        <v>0.63728104575163402</v>
      </c>
      <c r="J81" s="43"/>
      <c r="K81" s="39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>
        <v>7875</v>
      </c>
      <c r="BE81" s="44">
        <v>114375</v>
      </c>
      <c r="BF81" s="44">
        <v>134165</v>
      </c>
      <c r="BG81" s="44">
        <v>133125</v>
      </c>
      <c r="BH81" s="44">
        <v>124875</v>
      </c>
      <c r="BI81" s="44">
        <v>121485</v>
      </c>
      <c r="BJ81" s="44">
        <v>130680</v>
      </c>
      <c r="BK81" s="44">
        <v>123920</v>
      </c>
      <c r="BL81" s="44">
        <v>84540</v>
      </c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</row>
    <row r="82" spans="1:186" x14ac:dyDescent="0.25">
      <c r="A82" s="35">
        <v>5</v>
      </c>
      <c r="B82" s="36">
        <v>1208</v>
      </c>
      <c r="C82" s="37" t="s">
        <v>252</v>
      </c>
      <c r="D82" s="38">
        <v>42097</v>
      </c>
      <c r="E82" s="39">
        <v>26</v>
      </c>
      <c r="F82" s="40">
        <v>0.36720000000000003</v>
      </c>
      <c r="G82" s="41">
        <f>SUM(L82:BL82)</f>
        <v>587430</v>
      </c>
      <c r="H82" s="41">
        <v>1208590</v>
      </c>
      <c r="I82" s="42">
        <f>((G82+H82)/((F82*(A82*1000000))))</f>
        <v>0.97822440087145957</v>
      </c>
      <c r="J82" s="43">
        <v>0.15678643431264597</v>
      </c>
      <c r="K82" s="39">
        <f>IF(E82&lt;12," ",J82/$J$183*100)</f>
        <v>112.708751556035</v>
      </c>
      <c r="L82" s="44">
        <v>42750</v>
      </c>
      <c r="M82" s="44">
        <v>67500</v>
      </c>
      <c r="N82" s="44">
        <v>61125</v>
      </c>
      <c r="O82" s="44">
        <v>53250</v>
      </c>
      <c r="P82" s="44">
        <v>60375</v>
      </c>
      <c r="Q82" s="44">
        <v>48375</v>
      </c>
      <c r="R82" s="44">
        <v>42000</v>
      </c>
      <c r="S82" s="44">
        <v>33610</v>
      </c>
      <c r="T82" s="44">
        <v>27910</v>
      </c>
      <c r="U82" s="44">
        <v>24125</v>
      </c>
      <c r="V82" s="44">
        <v>21805</v>
      </c>
      <c r="W82" s="44">
        <v>18750</v>
      </c>
      <c r="X82" s="44">
        <v>21185</v>
      </c>
      <c r="Y82" s="44">
        <v>15000</v>
      </c>
      <c r="Z82" s="44">
        <v>12750</v>
      </c>
      <c r="AA82" s="44">
        <v>11000</v>
      </c>
      <c r="AB82" s="44">
        <v>9155</v>
      </c>
      <c r="AC82" s="44">
        <v>7840</v>
      </c>
      <c r="AD82" s="44">
        <v>4845</v>
      </c>
      <c r="AE82" s="44">
        <v>1790</v>
      </c>
      <c r="AF82" s="44">
        <v>1155</v>
      </c>
      <c r="AG82" s="44">
        <v>960</v>
      </c>
      <c r="AH82" s="44">
        <v>440</v>
      </c>
      <c r="AI82" s="44">
        <v>-140</v>
      </c>
      <c r="AJ82" s="44">
        <v>-60</v>
      </c>
      <c r="AK82" s="44"/>
      <c r="AL82" s="44"/>
      <c r="AM82" s="44">
        <v>-45</v>
      </c>
      <c r="AN82" s="44"/>
      <c r="AO82" s="44"/>
      <c r="AP82" s="44"/>
      <c r="AQ82" s="44"/>
      <c r="AR82" s="44"/>
      <c r="AS82" s="44"/>
      <c r="AT82" s="44">
        <v>-20</v>
      </c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</row>
    <row r="83" spans="1:186" x14ac:dyDescent="0.25">
      <c r="A83" s="35">
        <v>5</v>
      </c>
      <c r="B83" s="36">
        <v>1294</v>
      </c>
      <c r="C83" s="37" t="s">
        <v>141</v>
      </c>
      <c r="D83" s="38">
        <v>42314</v>
      </c>
      <c r="E83" s="39">
        <v>22</v>
      </c>
      <c r="F83" s="40">
        <v>0.33660000000000001</v>
      </c>
      <c r="G83" s="41">
        <f>SUM(L83:BL83)</f>
        <v>1666720</v>
      </c>
      <c r="H83" s="41">
        <v>0</v>
      </c>
      <c r="I83" s="42">
        <f>((G83+H83)/((F83*(A83*1000000))))</f>
        <v>0.9903267973856209</v>
      </c>
      <c r="J83" s="43">
        <f>IF(E83&gt;12,SUM(AD83:AP83)/$D$177/12," ")</f>
        <v>0.15249030528381979</v>
      </c>
      <c r="K83" s="39">
        <f>IF(E83&lt;12," ",J83/$J$183*100)</f>
        <v>109.62040184334825</v>
      </c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>
        <v>3000</v>
      </c>
      <c r="AE83" s="44">
        <v>69750</v>
      </c>
      <c r="AF83" s="44">
        <v>96185</v>
      </c>
      <c r="AG83" s="44">
        <v>103500</v>
      </c>
      <c r="AH83" s="44">
        <v>111750</v>
      </c>
      <c r="AI83" s="44">
        <v>94310</v>
      </c>
      <c r="AJ83" s="44">
        <v>79125</v>
      </c>
      <c r="AK83" s="44">
        <v>94125</v>
      </c>
      <c r="AL83" s="44">
        <v>115125</v>
      </c>
      <c r="AM83" s="44">
        <v>106790</v>
      </c>
      <c r="AN83" s="44">
        <v>101625</v>
      </c>
      <c r="AO83" s="44">
        <v>78375</v>
      </c>
      <c r="AP83" s="44">
        <v>93000</v>
      </c>
      <c r="AQ83" s="44">
        <v>100500</v>
      </c>
      <c r="AR83" s="44">
        <v>74250</v>
      </c>
      <c r="AS83" s="44">
        <v>66915</v>
      </c>
      <c r="AT83" s="44">
        <v>61420</v>
      </c>
      <c r="AU83" s="44">
        <v>39700</v>
      </c>
      <c r="AV83" s="44">
        <v>37700</v>
      </c>
      <c r="AW83" s="44">
        <v>25875</v>
      </c>
      <c r="AX83" s="44">
        <v>22875</v>
      </c>
      <c r="AY83" s="44">
        <v>20180</v>
      </c>
      <c r="AZ83" s="44">
        <v>14250</v>
      </c>
      <c r="BA83" s="44">
        <v>11625</v>
      </c>
      <c r="BB83" s="44">
        <v>8250</v>
      </c>
      <c r="BC83" s="44">
        <v>5860</v>
      </c>
      <c r="BD83" s="44">
        <v>8625</v>
      </c>
      <c r="BE83" s="44">
        <v>6310</v>
      </c>
      <c r="BF83" s="44">
        <v>3750</v>
      </c>
      <c r="BG83" s="44">
        <v>5250</v>
      </c>
      <c r="BH83" s="44">
        <v>1500</v>
      </c>
      <c r="BI83" s="44">
        <v>1125</v>
      </c>
      <c r="BJ83" s="44">
        <v>1125</v>
      </c>
      <c r="BK83" s="44">
        <v>1875</v>
      </c>
      <c r="BL83" s="44">
        <v>1100</v>
      </c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</row>
    <row r="84" spans="1:186" x14ac:dyDescent="0.25">
      <c r="A84" s="35">
        <v>5</v>
      </c>
      <c r="B84" s="36">
        <v>1215</v>
      </c>
      <c r="C84" s="37" t="s">
        <v>251</v>
      </c>
      <c r="D84" s="38">
        <v>41852</v>
      </c>
      <c r="E84" s="39">
        <v>25</v>
      </c>
      <c r="F84" s="40">
        <v>0.29647499999999999</v>
      </c>
      <c r="G84" s="41">
        <f>SUM(L84:BL84)</f>
        <v>-135</v>
      </c>
      <c r="H84" s="41">
        <v>1474130</v>
      </c>
      <c r="I84" s="42">
        <f>((G84+H84)/((F84*(A84*1000000))))</f>
        <v>0.99434690952019567</v>
      </c>
      <c r="J84" s="43">
        <v>0.1013929006484422</v>
      </c>
      <c r="K84" s="39">
        <f>IF(E84&lt;12," ",J84/$J$183*100)</f>
        <v>72.888112411197753</v>
      </c>
      <c r="L84" s="44"/>
      <c r="M84" s="44"/>
      <c r="N84" s="44"/>
      <c r="O84" s="44"/>
      <c r="P84" s="44">
        <v>-10</v>
      </c>
      <c r="Q84" s="44"/>
      <c r="R84" s="44"/>
      <c r="S84" s="44"/>
      <c r="T84" s="44"/>
      <c r="U84" s="44"/>
      <c r="V84" s="44"/>
      <c r="W84" s="44"/>
      <c r="X84" s="44"/>
      <c r="Y84" s="44">
        <v>-125</v>
      </c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</row>
    <row r="85" spans="1:186" x14ac:dyDescent="0.25">
      <c r="A85" s="35">
        <v>5</v>
      </c>
      <c r="B85" s="36">
        <v>1190</v>
      </c>
      <c r="C85" s="37" t="s">
        <v>250</v>
      </c>
      <c r="D85" s="38">
        <v>41691</v>
      </c>
      <c r="E85" s="39">
        <v>28</v>
      </c>
      <c r="F85" s="40">
        <v>0.30337500000000001</v>
      </c>
      <c r="G85" s="41">
        <f>SUM(L85:BL85)</f>
        <v>-215</v>
      </c>
      <c r="H85" s="41">
        <v>1504705</v>
      </c>
      <c r="I85" s="42">
        <f>((G85+H85)/((F85*(A85*1000000))))</f>
        <v>0.99183518747424804</v>
      </c>
      <c r="J85" s="43">
        <v>0.10998160580815386</v>
      </c>
      <c r="K85" s="39">
        <f>IF(E85&lt;12," ",J85/$J$183*100)</f>
        <v>79.0622577719096</v>
      </c>
      <c r="L85" s="44"/>
      <c r="M85" s="44"/>
      <c r="N85" s="44"/>
      <c r="O85" s="44"/>
      <c r="P85" s="44"/>
      <c r="Q85" s="44"/>
      <c r="R85" s="44"/>
      <c r="S85" s="44">
        <v>-95</v>
      </c>
      <c r="T85" s="44">
        <v>-120</v>
      </c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</row>
    <row r="86" spans="1:186" x14ac:dyDescent="0.25">
      <c r="A86" s="35">
        <v>5</v>
      </c>
      <c r="B86" s="36">
        <v>1262</v>
      </c>
      <c r="C86" s="37" t="s">
        <v>144</v>
      </c>
      <c r="D86" s="38">
        <v>42125</v>
      </c>
      <c r="E86" s="39">
        <v>22</v>
      </c>
      <c r="F86" s="40">
        <v>0.30599999999999999</v>
      </c>
      <c r="G86" s="41">
        <f>SUM(L86:BL86)</f>
        <v>811205</v>
      </c>
      <c r="H86" s="41">
        <v>699375</v>
      </c>
      <c r="I86" s="42">
        <f>((G86+H86)/((F86*(A86*1000000))))</f>
        <v>0.98730718954248364</v>
      </c>
      <c r="J86" s="43">
        <f>IF(E86&gt;12,(+H86+SUM(L86:O86))/$D$177/12," ")</f>
        <v>0.12841243370622749</v>
      </c>
      <c r="K86" s="39">
        <f>IF(E86&lt;12," ",J86/$J$183*100)</f>
        <v>92.311590290012973</v>
      </c>
      <c r="L86" s="44">
        <v>54375</v>
      </c>
      <c r="M86" s="44">
        <v>76480</v>
      </c>
      <c r="N86" s="44">
        <v>70500</v>
      </c>
      <c r="O86" s="44">
        <v>64875</v>
      </c>
      <c r="P86" s="44">
        <v>67500</v>
      </c>
      <c r="Q86" s="44">
        <v>65625</v>
      </c>
      <c r="R86" s="44">
        <v>53625</v>
      </c>
      <c r="S86" s="44">
        <v>50635</v>
      </c>
      <c r="T86" s="44">
        <v>42120</v>
      </c>
      <c r="U86" s="44">
        <v>40875</v>
      </c>
      <c r="V86" s="44">
        <v>32170</v>
      </c>
      <c r="W86" s="44">
        <v>18000</v>
      </c>
      <c r="X86" s="44">
        <v>23040</v>
      </c>
      <c r="Y86" s="44">
        <v>20065</v>
      </c>
      <c r="Z86" s="44">
        <v>16500</v>
      </c>
      <c r="AA86" s="44">
        <v>20250</v>
      </c>
      <c r="AB86" s="44">
        <v>12995</v>
      </c>
      <c r="AC86" s="44">
        <v>14100</v>
      </c>
      <c r="AD86" s="44">
        <v>13010</v>
      </c>
      <c r="AE86" s="44">
        <v>9000</v>
      </c>
      <c r="AF86" s="44">
        <v>5820</v>
      </c>
      <c r="AG86" s="44">
        <v>7125</v>
      </c>
      <c r="AH86" s="44">
        <v>3440</v>
      </c>
      <c r="AI86" s="44">
        <v>4470</v>
      </c>
      <c r="AJ86" s="44">
        <v>5435</v>
      </c>
      <c r="AK86" s="44">
        <v>2600</v>
      </c>
      <c r="AL86" s="44">
        <v>1875</v>
      </c>
      <c r="AM86" s="44">
        <v>3750</v>
      </c>
      <c r="AN86" s="44">
        <v>2625</v>
      </c>
      <c r="AO86" s="44">
        <v>1125</v>
      </c>
      <c r="AP86" s="44">
        <v>1500</v>
      </c>
      <c r="AQ86" s="44">
        <v>375</v>
      </c>
      <c r="AR86" s="44">
        <v>1125</v>
      </c>
      <c r="AS86" s="44">
        <v>670</v>
      </c>
      <c r="AT86" s="44">
        <v>750</v>
      </c>
      <c r="AU86" s="44">
        <v>375</v>
      </c>
      <c r="AV86" s="44">
        <v>-615</v>
      </c>
      <c r="AW86" s="44">
        <v>350</v>
      </c>
      <c r="AX86" s="44">
        <v>1710</v>
      </c>
      <c r="AY86" s="44">
        <v>315</v>
      </c>
      <c r="AZ86" s="44"/>
      <c r="BA86" s="44"/>
      <c r="BB86" s="44">
        <v>375</v>
      </c>
      <c r="BC86" s="44"/>
      <c r="BD86" s="44">
        <v>-285</v>
      </c>
      <c r="BE86" s="44">
        <v>375</v>
      </c>
      <c r="BF86" s="44"/>
      <c r="BG86" s="44"/>
      <c r="BH86" s="44"/>
      <c r="BI86" s="44"/>
      <c r="BJ86" s="44">
        <v>-195</v>
      </c>
      <c r="BK86" s="44">
        <v>375</v>
      </c>
      <c r="BL86" s="44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</row>
    <row r="87" spans="1:186" x14ac:dyDescent="0.25">
      <c r="A87" s="35">
        <v>5</v>
      </c>
      <c r="B87" s="36">
        <v>1304</v>
      </c>
      <c r="C87" s="37" t="s">
        <v>145</v>
      </c>
      <c r="D87" s="38">
        <v>42377</v>
      </c>
      <c r="E87" s="39">
        <v>17</v>
      </c>
      <c r="F87" s="40">
        <v>0.30599999999999999</v>
      </c>
      <c r="G87" s="41">
        <f>SUM(L87:BL87)</f>
        <v>1498140</v>
      </c>
      <c r="H87" s="41">
        <v>0</v>
      </c>
      <c r="I87" s="42">
        <f>((G87+H87)/((F87*(A87*1000000))))</f>
        <v>0.97917647058823531</v>
      </c>
      <c r="J87" s="43">
        <f>IF(E87&gt;12,SUM(AM87:AY87)/$D$177/12," ")</f>
        <v>0.15432884370894043</v>
      </c>
      <c r="K87" s="39">
        <f>IF(E87&lt;12," ",J87/$J$183*100)</f>
        <v>110.94206829677324</v>
      </c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>
        <v>9000</v>
      </c>
      <c r="AN87" s="44">
        <v>96750</v>
      </c>
      <c r="AO87" s="44">
        <v>115875</v>
      </c>
      <c r="AP87" s="44">
        <v>116625</v>
      </c>
      <c r="AQ87" s="44">
        <v>130125</v>
      </c>
      <c r="AR87" s="44">
        <v>103500</v>
      </c>
      <c r="AS87" s="44">
        <v>89625</v>
      </c>
      <c r="AT87" s="44">
        <v>92250</v>
      </c>
      <c r="AU87" s="44">
        <v>98080</v>
      </c>
      <c r="AV87" s="44">
        <v>76500</v>
      </c>
      <c r="AW87" s="44">
        <v>82500</v>
      </c>
      <c r="AX87" s="44">
        <v>76875</v>
      </c>
      <c r="AY87" s="44">
        <v>72780</v>
      </c>
      <c r="AZ87" s="44">
        <v>72000</v>
      </c>
      <c r="BA87" s="44">
        <v>51000</v>
      </c>
      <c r="BB87" s="44">
        <v>41545</v>
      </c>
      <c r="BC87" s="44">
        <v>31125</v>
      </c>
      <c r="BD87" s="44">
        <v>30375</v>
      </c>
      <c r="BE87" s="44">
        <v>26960</v>
      </c>
      <c r="BF87" s="44">
        <v>23230</v>
      </c>
      <c r="BG87" s="44">
        <v>10125</v>
      </c>
      <c r="BH87" s="44">
        <v>9750</v>
      </c>
      <c r="BI87" s="44">
        <v>14060</v>
      </c>
      <c r="BJ87" s="44">
        <v>12375</v>
      </c>
      <c r="BK87" s="44">
        <v>7360</v>
      </c>
      <c r="BL87" s="44">
        <v>7750</v>
      </c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</row>
    <row r="88" spans="1:186" x14ac:dyDescent="0.25">
      <c r="A88" s="35">
        <v>5</v>
      </c>
      <c r="B88" s="36">
        <v>1275</v>
      </c>
      <c r="C88" s="37" t="s">
        <v>146</v>
      </c>
      <c r="D88" s="38">
        <v>42188</v>
      </c>
      <c r="E88" s="39">
        <v>22</v>
      </c>
      <c r="F88" s="40">
        <v>0.304425</v>
      </c>
      <c r="G88" s="41">
        <f>SUM(L88:BL88)</f>
        <v>1517570</v>
      </c>
      <c r="H88" s="41">
        <v>0</v>
      </c>
      <c r="I88" s="42">
        <f>((G88+H88)/((F88*(A88*1000000))))</f>
        <v>0.99700747310503413</v>
      </c>
      <c r="J88" s="43">
        <f>IF(E88&gt;12,SUM(L88:X88)/$D$177/12," ")</f>
        <v>0.12307768007702578</v>
      </c>
      <c r="K88" s="39">
        <f>IF(E88&lt;12," ",J88/$J$183*100)</f>
        <v>88.476606580852547</v>
      </c>
      <c r="L88" s="44">
        <v>7875</v>
      </c>
      <c r="M88" s="44">
        <v>61500</v>
      </c>
      <c r="N88" s="44">
        <v>91875</v>
      </c>
      <c r="O88" s="44">
        <v>84375</v>
      </c>
      <c r="P88" s="44">
        <v>103125</v>
      </c>
      <c r="Q88" s="44">
        <v>90000</v>
      </c>
      <c r="R88" s="44">
        <v>72000</v>
      </c>
      <c r="S88" s="44">
        <v>66750</v>
      </c>
      <c r="T88" s="44">
        <v>80615</v>
      </c>
      <c r="U88" s="44">
        <v>77250</v>
      </c>
      <c r="V88" s="44">
        <v>71625</v>
      </c>
      <c r="W88" s="44">
        <v>52875</v>
      </c>
      <c r="X88" s="44">
        <v>65625</v>
      </c>
      <c r="Y88" s="44">
        <v>60375</v>
      </c>
      <c r="Z88" s="44">
        <v>56250</v>
      </c>
      <c r="AA88" s="44">
        <v>67495</v>
      </c>
      <c r="AB88" s="44">
        <v>49875</v>
      </c>
      <c r="AC88" s="44">
        <v>49125</v>
      </c>
      <c r="AD88" s="44">
        <v>43875</v>
      </c>
      <c r="AE88" s="44">
        <v>39000</v>
      </c>
      <c r="AF88" s="44">
        <v>29415</v>
      </c>
      <c r="AG88" s="44">
        <v>30765</v>
      </c>
      <c r="AH88" s="44">
        <v>21805</v>
      </c>
      <c r="AI88" s="44">
        <v>16875</v>
      </c>
      <c r="AJ88" s="44">
        <v>18000</v>
      </c>
      <c r="AK88" s="44">
        <v>16125</v>
      </c>
      <c r="AL88" s="44">
        <v>16500</v>
      </c>
      <c r="AM88" s="44">
        <v>15750</v>
      </c>
      <c r="AN88" s="44">
        <v>9000</v>
      </c>
      <c r="AO88" s="44">
        <v>5625</v>
      </c>
      <c r="AP88" s="44">
        <v>7500</v>
      </c>
      <c r="AQ88" s="44">
        <v>9375</v>
      </c>
      <c r="AR88" s="44">
        <v>1415</v>
      </c>
      <c r="AS88" s="44">
        <v>3835</v>
      </c>
      <c r="AT88" s="44">
        <v>2570</v>
      </c>
      <c r="AU88" s="44">
        <v>3290</v>
      </c>
      <c r="AV88" s="44">
        <v>2970</v>
      </c>
      <c r="AW88" s="44">
        <v>1875</v>
      </c>
      <c r="AX88" s="44">
        <v>3730</v>
      </c>
      <c r="AY88" s="44">
        <v>375</v>
      </c>
      <c r="AZ88" s="44">
        <v>3000</v>
      </c>
      <c r="BA88" s="44">
        <v>1500</v>
      </c>
      <c r="BB88" s="44">
        <v>375</v>
      </c>
      <c r="BC88" s="44">
        <v>1125</v>
      </c>
      <c r="BD88" s="44">
        <v>1045</v>
      </c>
      <c r="BE88" s="44">
        <v>110</v>
      </c>
      <c r="BF88" s="44">
        <v>1125</v>
      </c>
      <c r="BG88" s="44"/>
      <c r="BH88" s="44">
        <v>-50</v>
      </c>
      <c r="BI88" s="44"/>
      <c r="BJ88" s="44">
        <v>310</v>
      </c>
      <c r="BK88" s="44">
        <v>375</v>
      </c>
      <c r="BL88" s="44">
        <v>375</v>
      </c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</row>
    <row r="89" spans="1:186" x14ac:dyDescent="0.25">
      <c r="A89" s="35">
        <v>5</v>
      </c>
      <c r="B89" s="36">
        <v>1261</v>
      </c>
      <c r="C89" s="37" t="s">
        <v>249</v>
      </c>
      <c r="D89" s="38">
        <v>42125</v>
      </c>
      <c r="E89" s="39">
        <v>23</v>
      </c>
      <c r="F89" s="40">
        <v>0.30599999999999999</v>
      </c>
      <c r="G89" s="41">
        <f>SUM(L89:BL89)</f>
        <v>853090</v>
      </c>
      <c r="H89" s="41">
        <v>662360</v>
      </c>
      <c r="I89" s="42">
        <f>((G89+H89)/((F89*(A89*1000000))))</f>
        <v>0.99049019607843136</v>
      </c>
      <c r="J89" s="43">
        <f>IF(E89&gt;12,(+H89+SUM(L89:O89))/$D$177/12," ")</f>
        <v>0.12094923107203082</v>
      </c>
      <c r="K89" s="39">
        <f>IF(E89&lt;12," ",J89/$J$183*100)</f>
        <v>86.946532686670494</v>
      </c>
      <c r="L89" s="44">
        <v>45750</v>
      </c>
      <c r="M89" s="44">
        <v>69750</v>
      </c>
      <c r="N89" s="44">
        <v>63750</v>
      </c>
      <c r="O89" s="44">
        <v>67875</v>
      </c>
      <c r="P89" s="44">
        <v>68625</v>
      </c>
      <c r="Q89" s="44">
        <v>69370</v>
      </c>
      <c r="R89" s="44">
        <v>57750</v>
      </c>
      <c r="S89" s="44">
        <v>50460</v>
      </c>
      <c r="T89" s="44">
        <v>55845</v>
      </c>
      <c r="U89" s="44">
        <v>48375</v>
      </c>
      <c r="V89" s="44">
        <v>26815</v>
      </c>
      <c r="W89" s="44">
        <v>27290</v>
      </c>
      <c r="X89" s="44">
        <v>30515</v>
      </c>
      <c r="Y89" s="44">
        <v>22870</v>
      </c>
      <c r="Z89" s="44">
        <v>14250</v>
      </c>
      <c r="AA89" s="44">
        <v>19125</v>
      </c>
      <c r="AB89" s="44">
        <v>13125</v>
      </c>
      <c r="AC89" s="44">
        <v>15740</v>
      </c>
      <c r="AD89" s="44">
        <v>11625</v>
      </c>
      <c r="AE89" s="44">
        <v>12725</v>
      </c>
      <c r="AF89" s="44">
        <v>7500</v>
      </c>
      <c r="AG89" s="44">
        <v>7125</v>
      </c>
      <c r="AH89" s="44">
        <v>9790</v>
      </c>
      <c r="AI89" s="44">
        <v>6750</v>
      </c>
      <c r="AJ89" s="44">
        <v>4315</v>
      </c>
      <c r="AK89" s="44">
        <v>4500</v>
      </c>
      <c r="AL89" s="44">
        <v>4500</v>
      </c>
      <c r="AM89" s="44">
        <v>4125</v>
      </c>
      <c r="AN89" s="44">
        <v>1875</v>
      </c>
      <c r="AO89" s="44">
        <v>2250</v>
      </c>
      <c r="AP89" s="44">
        <v>1560</v>
      </c>
      <c r="AQ89" s="44">
        <v>1500</v>
      </c>
      <c r="AR89" s="44">
        <v>1125</v>
      </c>
      <c r="AS89" s="44">
        <v>715</v>
      </c>
      <c r="AT89" s="44">
        <v>-5</v>
      </c>
      <c r="AU89" s="44">
        <v>980</v>
      </c>
      <c r="AV89" s="44"/>
      <c r="AW89" s="44">
        <v>750</v>
      </c>
      <c r="AX89" s="44"/>
      <c r="AY89" s="44">
        <v>375</v>
      </c>
      <c r="AZ89" s="44">
        <v>375</v>
      </c>
      <c r="BA89" s="44">
        <v>340</v>
      </c>
      <c r="BB89" s="44">
        <v>375</v>
      </c>
      <c r="BC89" s="44"/>
      <c r="BD89" s="44">
        <v>375</v>
      </c>
      <c r="BE89" s="44"/>
      <c r="BF89" s="44">
        <v>-10</v>
      </c>
      <c r="BG89" s="44">
        <v>375</v>
      </c>
      <c r="BH89" s="44"/>
      <c r="BI89" s="44"/>
      <c r="BJ89" s="44"/>
      <c r="BK89" s="44">
        <v>-100</v>
      </c>
      <c r="BL89" s="44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</row>
    <row r="90" spans="1:186" x14ac:dyDescent="0.25">
      <c r="A90" s="35">
        <v>5</v>
      </c>
      <c r="B90" s="36">
        <v>1278</v>
      </c>
      <c r="C90" s="37" t="s">
        <v>147</v>
      </c>
      <c r="D90" s="38">
        <v>42251</v>
      </c>
      <c r="E90" s="39">
        <v>26</v>
      </c>
      <c r="F90" s="40">
        <v>0.305925</v>
      </c>
      <c r="G90" s="41">
        <f>SUM(L90:BL90)</f>
        <v>1513040</v>
      </c>
      <c r="H90" s="41">
        <v>0</v>
      </c>
      <c r="I90" s="53">
        <f>((G90+H90)/((F90*(A90*1000000))))</f>
        <v>0.98915747323690451</v>
      </c>
      <c r="J90" s="43">
        <f>IF(E90&gt;12,SUM(U90:AG90)/$D$177/12," ")</f>
        <v>9.5153173855917095E-2</v>
      </c>
      <c r="K90" s="39">
        <f>IF(E90&lt;12," ",J90/$J$183*100)</f>
        <v>68.402572447747474</v>
      </c>
      <c r="L90" s="44"/>
      <c r="M90" s="44"/>
      <c r="N90" s="44"/>
      <c r="O90" s="44"/>
      <c r="P90" s="44"/>
      <c r="Q90" s="44"/>
      <c r="R90" s="44"/>
      <c r="S90" s="44"/>
      <c r="T90" s="44"/>
      <c r="U90" s="44">
        <v>5625</v>
      </c>
      <c r="V90" s="44">
        <v>29250</v>
      </c>
      <c r="W90" s="44">
        <v>61875</v>
      </c>
      <c r="X90" s="44">
        <v>60750</v>
      </c>
      <c r="Y90" s="44">
        <v>69360</v>
      </c>
      <c r="Z90" s="44">
        <v>70125</v>
      </c>
      <c r="AA90" s="44">
        <v>68625</v>
      </c>
      <c r="AB90" s="44">
        <v>67875</v>
      </c>
      <c r="AC90" s="44">
        <v>64875</v>
      </c>
      <c r="AD90" s="44">
        <v>62070</v>
      </c>
      <c r="AE90" s="44">
        <v>51000</v>
      </c>
      <c r="AF90" s="44">
        <v>49705</v>
      </c>
      <c r="AG90" s="44">
        <v>54375</v>
      </c>
      <c r="AH90" s="44">
        <v>58500</v>
      </c>
      <c r="AI90" s="44">
        <v>50285</v>
      </c>
      <c r="AJ90" s="44">
        <v>58875</v>
      </c>
      <c r="AK90" s="44">
        <v>61125</v>
      </c>
      <c r="AL90" s="44">
        <v>74050</v>
      </c>
      <c r="AM90" s="44">
        <v>68625</v>
      </c>
      <c r="AN90" s="44">
        <v>49500</v>
      </c>
      <c r="AO90" s="44">
        <v>40500</v>
      </c>
      <c r="AP90" s="44">
        <v>50625</v>
      </c>
      <c r="AQ90" s="44">
        <v>41250</v>
      </c>
      <c r="AR90" s="44">
        <v>34500</v>
      </c>
      <c r="AS90" s="44">
        <v>32625</v>
      </c>
      <c r="AT90" s="44">
        <v>25125</v>
      </c>
      <c r="AU90" s="44">
        <v>24000</v>
      </c>
      <c r="AV90" s="44">
        <v>16660</v>
      </c>
      <c r="AW90" s="44">
        <v>15375</v>
      </c>
      <c r="AX90" s="44">
        <v>16875</v>
      </c>
      <c r="AY90" s="44">
        <v>14280</v>
      </c>
      <c r="AZ90" s="44">
        <v>11280</v>
      </c>
      <c r="BA90" s="44">
        <v>8250</v>
      </c>
      <c r="BB90" s="44">
        <v>10760</v>
      </c>
      <c r="BC90" s="44">
        <v>6375</v>
      </c>
      <c r="BD90" s="44">
        <v>7500</v>
      </c>
      <c r="BE90" s="44">
        <v>2250</v>
      </c>
      <c r="BF90" s="44">
        <v>4360</v>
      </c>
      <c r="BG90" s="44">
        <v>1500</v>
      </c>
      <c r="BH90" s="44">
        <v>2370</v>
      </c>
      <c r="BI90" s="44">
        <v>5610</v>
      </c>
      <c r="BJ90" s="44">
        <v>1125</v>
      </c>
      <c r="BK90" s="44">
        <v>2625</v>
      </c>
      <c r="BL90" s="44">
        <v>750</v>
      </c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</row>
    <row r="91" spans="1:186" x14ac:dyDescent="0.25">
      <c r="A91" s="35">
        <v>5</v>
      </c>
      <c r="B91" s="36">
        <v>1242</v>
      </c>
      <c r="C91" s="37" t="s">
        <v>248</v>
      </c>
      <c r="D91" s="38">
        <v>42027</v>
      </c>
      <c r="E91" s="39">
        <v>12</v>
      </c>
      <c r="F91" s="40">
        <v>0.30599999999999999</v>
      </c>
      <c r="G91" s="41">
        <f>SUM(L91:BL91)</f>
        <v>7500</v>
      </c>
      <c r="H91" s="41">
        <v>1520775</v>
      </c>
      <c r="I91" s="42">
        <f>((G91+H91)/((F91*(A91*1000000))))</f>
        <v>0.99887254901960787</v>
      </c>
      <c r="J91" s="43">
        <v>0.18329197453042465</v>
      </c>
      <c r="K91" s="39">
        <f>IF(E91&lt;12," ",J91/$J$183*100)</f>
        <v>131.76273642635203</v>
      </c>
      <c r="L91" s="44">
        <v>750</v>
      </c>
      <c r="M91" s="44">
        <v>1125</v>
      </c>
      <c r="N91" s="44">
        <v>2250</v>
      </c>
      <c r="O91" s="44">
        <v>375</v>
      </c>
      <c r="P91" s="44">
        <v>375</v>
      </c>
      <c r="Q91" s="44">
        <v>375</v>
      </c>
      <c r="R91" s="44"/>
      <c r="S91" s="44"/>
      <c r="T91" s="44">
        <v>375</v>
      </c>
      <c r="U91" s="44">
        <v>750</v>
      </c>
      <c r="V91" s="44">
        <v>375</v>
      </c>
      <c r="W91" s="44">
        <v>375</v>
      </c>
      <c r="X91" s="44">
        <v>375</v>
      </c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</row>
    <row r="92" spans="1:186" x14ac:dyDescent="0.25">
      <c r="A92" s="35">
        <v>5</v>
      </c>
      <c r="B92" s="36">
        <v>1246</v>
      </c>
      <c r="C92" s="37" t="s">
        <v>149</v>
      </c>
      <c r="D92" s="38">
        <v>42041</v>
      </c>
      <c r="E92" s="39">
        <v>18</v>
      </c>
      <c r="F92" s="40">
        <v>0.30599999999999999</v>
      </c>
      <c r="G92" s="41">
        <f>SUM(L92:BL92)</f>
        <v>72240</v>
      </c>
      <c r="H92" s="41">
        <v>1456140</v>
      </c>
      <c r="I92" s="42">
        <f>((G92+H92)/((F92*(A92*1000000))))</f>
        <v>0.99894117647058822</v>
      </c>
      <c r="J92" s="43">
        <v>0.14149498108931904</v>
      </c>
      <c r="K92" s="39">
        <f>IF(E92&lt;12," ",J92/$J$183*100)</f>
        <v>101.71621505353431</v>
      </c>
      <c r="L92" s="44">
        <v>12750</v>
      </c>
      <c r="M92" s="44">
        <v>13875</v>
      </c>
      <c r="N92" s="44">
        <v>10500</v>
      </c>
      <c r="O92" s="44">
        <v>7875</v>
      </c>
      <c r="P92" s="44">
        <v>6750</v>
      </c>
      <c r="Q92" s="44">
        <v>5250</v>
      </c>
      <c r="R92" s="44">
        <v>1500</v>
      </c>
      <c r="S92" s="44">
        <v>2625</v>
      </c>
      <c r="T92" s="44">
        <v>2115</v>
      </c>
      <c r="U92" s="44">
        <v>750</v>
      </c>
      <c r="V92" s="44">
        <v>375</v>
      </c>
      <c r="W92" s="44">
        <v>1500</v>
      </c>
      <c r="X92" s="44">
        <v>2250</v>
      </c>
      <c r="Y92" s="44">
        <v>375</v>
      </c>
      <c r="Z92" s="44">
        <v>750</v>
      </c>
      <c r="AA92" s="44"/>
      <c r="AB92" s="44">
        <v>375</v>
      </c>
      <c r="AC92" s="44">
        <v>375</v>
      </c>
      <c r="AD92" s="44">
        <v>375</v>
      </c>
      <c r="AE92" s="44"/>
      <c r="AF92" s="44">
        <v>1125</v>
      </c>
      <c r="AG92" s="44"/>
      <c r="AH92" s="44">
        <v>375</v>
      </c>
      <c r="AI92" s="44"/>
      <c r="AJ92" s="44"/>
      <c r="AK92" s="44"/>
      <c r="AL92" s="44"/>
      <c r="AM92" s="44"/>
      <c r="AN92" s="44"/>
      <c r="AO92" s="44"/>
      <c r="AP92" s="44"/>
      <c r="AQ92" s="44">
        <v>375</v>
      </c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</row>
    <row r="93" spans="1:186" x14ac:dyDescent="0.25">
      <c r="A93" s="35">
        <v>5</v>
      </c>
      <c r="B93" s="36">
        <v>1322</v>
      </c>
      <c r="C93" s="46" t="s">
        <v>150</v>
      </c>
      <c r="D93" s="38">
        <v>42524</v>
      </c>
      <c r="E93" s="39">
        <f>(+$K$4-D93+1)/7</f>
        <v>4</v>
      </c>
      <c r="F93" s="40">
        <v>0.30067500000000003</v>
      </c>
      <c r="G93" s="41">
        <f>SUM(L93:BL93)</f>
        <v>532365</v>
      </c>
      <c r="H93" s="41">
        <v>0</v>
      </c>
      <c r="I93" s="42">
        <f>((G93+H93)/((F93*(A93*1000000))))</f>
        <v>0.35411324519830378</v>
      </c>
      <c r="J93" s="43"/>
      <c r="K93" s="39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>
        <v>12375</v>
      </c>
      <c r="BI93" s="44">
        <v>135000</v>
      </c>
      <c r="BJ93" s="44">
        <v>155250</v>
      </c>
      <c r="BK93" s="44">
        <v>138805</v>
      </c>
      <c r="BL93" s="44">
        <v>90935</v>
      </c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</row>
    <row r="94" spans="1:186" x14ac:dyDescent="0.25">
      <c r="A94" s="35">
        <v>5</v>
      </c>
      <c r="B94" s="36">
        <v>1290</v>
      </c>
      <c r="C94" s="37" t="s">
        <v>247</v>
      </c>
      <c r="D94" s="38">
        <v>42300</v>
      </c>
      <c r="E94" s="39">
        <v>10</v>
      </c>
      <c r="F94" s="40">
        <v>0.2142</v>
      </c>
      <c r="G94" s="41">
        <f>SUM(L94:BL94)</f>
        <v>1065075</v>
      </c>
      <c r="H94" s="41">
        <v>0</v>
      </c>
      <c r="I94" s="53">
        <f>((G94+H94)/((F94*(A94*1000000))))</f>
        <v>0.99446778711484596</v>
      </c>
      <c r="J94" s="43">
        <f>SUM(AB94:AL94)/$D$177/10</f>
        <v>0.14603434243492969</v>
      </c>
      <c r="K94" s="39">
        <f>J94/$J$183*100</f>
        <v>104.97941669702135</v>
      </c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>
        <v>4125</v>
      </c>
      <c r="AC94" s="44">
        <v>64125</v>
      </c>
      <c r="AD94" s="44">
        <v>112125</v>
      </c>
      <c r="AE94" s="44">
        <v>99750</v>
      </c>
      <c r="AF94" s="44">
        <v>93735</v>
      </c>
      <c r="AG94" s="44">
        <v>100125</v>
      </c>
      <c r="AH94" s="44">
        <v>135505</v>
      </c>
      <c r="AI94" s="44">
        <v>101105</v>
      </c>
      <c r="AJ94" s="44">
        <v>75750</v>
      </c>
      <c r="AK94" s="44">
        <v>72500</v>
      </c>
      <c r="AL94" s="44">
        <v>56250</v>
      </c>
      <c r="AM94" s="44">
        <v>34760</v>
      </c>
      <c r="AN94" s="44">
        <v>28225</v>
      </c>
      <c r="AO94" s="44">
        <v>17875</v>
      </c>
      <c r="AP94" s="44">
        <v>14290</v>
      </c>
      <c r="AQ94" s="44">
        <v>10025</v>
      </c>
      <c r="AR94" s="44">
        <v>8340</v>
      </c>
      <c r="AS94" s="44">
        <v>10755</v>
      </c>
      <c r="AT94" s="44">
        <v>4125</v>
      </c>
      <c r="AU94" s="44">
        <v>8240</v>
      </c>
      <c r="AV94" s="44">
        <v>6935</v>
      </c>
      <c r="AW94" s="44">
        <v>2575</v>
      </c>
      <c r="AX94" s="44">
        <v>1215</v>
      </c>
      <c r="AY94" s="44">
        <v>1365</v>
      </c>
      <c r="AZ94" s="44">
        <v>900</v>
      </c>
      <c r="BA94" s="44"/>
      <c r="BB94" s="44">
        <v>205</v>
      </c>
      <c r="BC94" s="44"/>
      <c r="BD94" s="44"/>
      <c r="BE94" s="44"/>
      <c r="BF94" s="44">
        <v>375</v>
      </c>
      <c r="BG94" s="44"/>
      <c r="BH94" s="44"/>
      <c r="BI94" s="44"/>
      <c r="BJ94" s="44"/>
      <c r="BK94" s="44">
        <v>-225</v>
      </c>
      <c r="BL94" s="44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</row>
    <row r="95" spans="1:186" x14ac:dyDescent="0.25">
      <c r="A95" s="35">
        <v>5</v>
      </c>
      <c r="B95" s="36">
        <v>1216</v>
      </c>
      <c r="C95" s="37" t="s">
        <v>246</v>
      </c>
      <c r="D95" s="38">
        <v>41852</v>
      </c>
      <c r="E95" s="39">
        <v>23</v>
      </c>
      <c r="F95" s="40">
        <v>0.29257499999999997</v>
      </c>
      <c r="G95" s="41">
        <f>SUM(L95:BL95)</f>
        <v>0</v>
      </c>
      <c r="H95" s="41">
        <v>1457135</v>
      </c>
      <c r="I95" s="42">
        <f>((G95+H95)/((F95*(A95*1000000))))</f>
        <v>0.99607621977270799</v>
      </c>
      <c r="J95" s="43">
        <v>0.11881147301171878</v>
      </c>
      <c r="K95" s="39">
        <f>IF(E95&lt;12," ",J95/$J$183*100)</f>
        <v>85.409766810445802</v>
      </c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</row>
    <row r="96" spans="1:186" x14ac:dyDescent="0.25">
      <c r="A96" s="35">
        <v>5</v>
      </c>
      <c r="B96" s="36">
        <v>1222</v>
      </c>
      <c r="C96" s="37" t="s">
        <v>245</v>
      </c>
      <c r="D96" s="38">
        <v>41915</v>
      </c>
      <c r="E96" s="39">
        <v>20</v>
      </c>
      <c r="F96" s="40">
        <v>0.30599999999999999</v>
      </c>
      <c r="G96" s="41">
        <f>SUM(L96:BL96)</f>
        <v>1045</v>
      </c>
      <c r="H96" s="41">
        <v>1523825</v>
      </c>
      <c r="I96" s="42">
        <f>((G96+H96)/((F96*(A96*1000000))))</f>
        <v>0.99664705882352944</v>
      </c>
      <c r="J96" s="43">
        <v>0.12353781338269793</v>
      </c>
      <c r="K96" s="39">
        <f>IF(E96&lt;12," ",J96/$J$183*100)</f>
        <v>88.807381693246796</v>
      </c>
      <c r="L96" s="44"/>
      <c r="M96" s="44"/>
      <c r="N96" s="44"/>
      <c r="O96" s="44">
        <v>750</v>
      </c>
      <c r="P96" s="44"/>
      <c r="Q96" s="44">
        <v>375</v>
      </c>
      <c r="R96" s="44"/>
      <c r="S96" s="44"/>
      <c r="T96" s="44">
        <v>195</v>
      </c>
      <c r="U96" s="44"/>
      <c r="V96" s="44"/>
      <c r="W96" s="44"/>
      <c r="X96" s="44"/>
      <c r="Y96" s="44">
        <v>-275</v>
      </c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</row>
    <row r="97" spans="1:186" x14ac:dyDescent="0.25">
      <c r="A97" s="35">
        <v>5</v>
      </c>
      <c r="B97" s="36">
        <v>1320</v>
      </c>
      <c r="C97" s="46" t="s">
        <v>154</v>
      </c>
      <c r="D97" s="38">
        <v>42461</v>
      </c>
      <c r="E97" s="39">
        <f>(+$K$4-D97+1)/7</f>
        <v>13</v>
      </c>
      <c r="F97" s="40">
        <v>0.29804999999999998</v>
      </c>
      <c r="G97" s="41">
        <f>SUM(L97:BL97)</f>
        <v>1136765</v>
      </c>
      <c r="H97" s="41">
        <v>0</v>
      </c>
      <c r="I97" s="42">
        <f>((G97+H97)/((F97*(A97*1000000))))</f>
        <v>0.76280154336520722</v>
      </c>
      <c r="J97" s="43">
        <f>IF(E97&gt;12,SUM(AY97:BK97)/$D$177/12," ")</f>
        <v>0.14455566549106597</v>
      </c>
      <c r="K97" s="39">
        <f>IF(E97&lt;12," ",J97/$J$183*100)</f>
        <v>103.91644314941686</v>
      </c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>
        <v>5250</v>
      </c>
      <c r="AZ97" s="44">
        <v>96375</v>
      </c>
      <c r="BA97" s="44">
        <v>116250</v>
      </c>
      <c r="BB97" s="44">
        <v>112875</v>
      </c>
      <c r="BC97" s="44">
        <v>86770</v>
      </c>
      <c r="BD97" s="44">
        <v>108375</v>
      </c>
      <c r="BE97" s="44">
        <v>83400</v>
      </c>
      <c r="BF97" s="44">
        <v>85595</v>
      </c>
      <c r="BG97" s="44">
        <v>79865</v>
      </c>
      <c r="BH97" s="44">
        <v>84365</v>
      </c>
      <c r="BI97" s="44">
        <v>69375</v>
      </c>
      <c r="BJ97" s="44">
        <v>80560</v>
      </c>
      <c r="BK97" s="44">
        <v>77940</v>
      </c>
      <c r="BL97" s="44">
        <v>49770</v>
      </c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</row>
    <row r="98" spans="1:186" x14ac:dyDescent="0.25">
      <c r="A98" s="35">
        <v>5</v>
      </c>
      <c r="B98" s="36">
        <v>1291</v>
      </c>
      <c r="C98" s="37" t="s">
        <v>244</v>
      </c>
      <c r="D98" s="38">
        <v>42342</v>
      </c>
      <c r="E98" s="39">
        <v>8</v>
      </c>
      <c r="F98" s="40">
        <v>0.211425</v>
      </c>
      <c r="G98" s="41">
        <f>SUM(L98:BL98)</f>
        <v>1049990</v>
      </c>
      <c r="H98" s="41">
        <v>0</v>
      </c>
      <c r="I98" s="53">
        <f>((G98+H98)/((F98*(A98*1000000))))</f>
        <v>0.99325056166489301</v>
      </c>
      <c r="J98" s="43">
        <f>SUM(AH98:AP98)/$D$177/8</f>
        <v>0.1818257983179867</v>
      </c>
      <c r="K98" s="39">
        <f>J98/$J$183*100</f>
        <v>130.70874925463337</v>
      </c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>
        <v>9375</v>
      </c>
      <c r="AI98" s="44">
        <v>91875</v>
      </c>
      <c r="AJ98" s="44">
        <v>129375</v>
      </c>
      <c r="AK98" s="44">
        <v>145050</v>
      </c>
      <c r="AL98" s="44">
        <v>168375</v>
      </c>
      <c r="AM98" s="44">
        <v>147750</v>
      </c>
      <c r="AN98" s="44">
        <v>104585</v>
      </c>
      <c r="AO98" s="44">
        <v>61500</v>
      </c>
      <c r="AP98" s="44">
        <v>53615</v>
      </c>
      <c r="AQ98" s="44">
        <v>35625</v>
      </c>
      <c r="AR98" s="44">
        <v>20625</v>
      </c>
      <c r="AS98" s="44">
        <v>15275</v>
      </c>
      <c r="AT98" s="44">
        <v>14415</v>
      </c>
      <c r="AU98" s="44">
        <v>14625</v>
      </c>
      <c r="AV98" s="44">
        <v>9240</v>
      </c>
      <c r="AW98" s="44">
        <v>9515</v>
      </c>
      <c r="AX98" s="44">
        <v>9210</v>
      </c>
      <c r="AY98" s="44">
        <v>3090</v>
      </c>
      <c r="AZ98" s="44">
        <v>3430</v>
      </c>
      <c r="BA98" s="44">
        <v>800</v>
      </c>
      <c r="BB98" s="44">
        <v>375</v>
      </c>
      <c r="BC98" s="44">
        <v>965</v>
      </c>
      <c r="BD98" s="44">
        <v>985</v>
      </c>
      <c r="BE98" s="44">
        <v>375</v>
      </c>
      <c r="BF98" s="44"/>
      <c r="BG98" s="44">
        <v>-60</v>
      </c>
      <c r="BH98" s="44"/>
      <c r="BI98" s="44"/>
      <c r="BJ98" s="44"/>
      <c r="BK98" s="44"/>
      <c r="BL98" s="44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</row>
    <row r="99" spans="1:186" x14ac:dyDescent="0.25">
      <c r="A99" s="35">
        <v>5</v>
      </c>
      <c r="B99" s="36">
        <v>1306</v>
      </c>
      <c r="C99" s="37" t="s">
        <v>105</v>
      </c>
      <c r="D99" s="38">
        <v>42377</v>
      </c>
      <c r="E99" s="39">
        <v>18</v>
      </c>
      <c r="F99" s="40">
        <v>0.30599999999999999</v>
      </c>
      <c r="G99" s="41">
        <f>SUM(L99:BL99)</f>
        <v>1497365</v>
      </c>
      <c r="H99" s="41">
        <v>0</v>
      </c>
      <c r="I99" s="42">
        <f>((G99+H99)/((F99*(A99*1000000))))</f>
        <v>0.97866993464052288</v>
      </c>
      <c r="J99" s="43">
        <f>IF(E99&gt;12,SUM(AM99:AY99)/$D$177/12," ")</f>
        <v>0.14768151328003234</v>
      </c>
      <c r="K99" s="39">
        <f>IF(E99&lt;12," ",J99/$J$183*100)</f>
        <v>106.163515119598</v>
      </c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>
        <v>5250</v>
      </c>
      <c r="AN99" s="44">
        <v>63750</v>
      </c>
      <c r="AO99" s="44">
        <v>100875</v>
      </c>
      <c r="AP99" s="44">
        <v>110625</v>
      </c>
      <c r="AQ99" s="44">
        <v>117375</v>
      </c>
      <c r="AR99" s="44">
        <v>90750</v>
      </c>
      <c r="AS99" s="44">
        <v>91500</v>
      </c>
      <c r="AT99" s="44">
        <v>93375</v>
      </c>
      <c r="AU99" s="44">
        <v>87945</v>
      </c>
      <c r="AV99" s="44">
        <v>90000</v>
      </c>
      <c r="AW99" s="44">
        <v>84000</v>
      </c>
      <c r="AX99" s="44">
        <v>83250</v>
      </c>
      <c r="AY99" s="44">
        <v>91805</v>
      </c>
      <c r="AZ99" s="44">
        <v>65125</v>
      </c>
      <c r="BA99" s="44">
        <v>57750</v>
      </c>
      <c r="BB99" s="44">
        <v>54000</v>
      </c>
      <c r="BC99" s="44">
        <v>44250</v>
      </c>
      <c r="BD99" s="44">
        <v>35250</v>
      </c>
      <c r="BE99" s="44">
        <v>33750</v>
      </c>
      <c r="BF99" s="44">
        <v>23045</v>
      </c>
      <c r="BG99" s="44">
        <v>19500</v>
      </c>
      <c r="BH99" s="44">
        <v>16875</v>
      </c>
      <c r="BI99" s="44">
        <v>13745</v>
      </c>
      <c r="BJ99" s="44">
        <v>10875</v>
      </c>
      <c r="BK99" s="44">
        <v>6000</v>
      </c>
      <c r="BL99" s="44">
        <v>6700</v>
      </c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</row>
    <row r="100" spans="1:186" x14ac:dyDescent="0.25">
      <c r="A100" s="35">
        <v>5</v>
      </c>
      <c r="B100" s="36">
        <v>1260</v>
      </c>
      <c r="C100" s="37" t="s">
        <v>243</v>
      </c>
      <c r="D100" s="38">
        <v>42125</v>
      </c>
      <c r="E100" s="39">
        <v>18</v>
      </c>
      <c r="F100" s="40">
        <v>0.30599999999999999</v>
      </c>
      <c r="G100" s="41">
        <f>SUM(L100:BL100)</f>
        <v>744055</v>
      </c>
      <c r="H100" s="41">
        <v>783820</v>
      </c>
      <c r="I100" s="42">
        <f>((G100+H100)/((F100*(A100*1000000))))</f>
        <v>0.99861111111111112</v>
      </c>
      <c r="J100" s="43">
        <f>IF(E100&gt;12,(+H100+SUM(L100:O100))/$D$177/12," ")</f>
        <v>0.14263733516322763</v>
      </c>
      <c r="K100" s="39">
        <f>IF(E100&lt;12," ",J100/$J$183*100)</f>
        <v>102.53741684991195</v>
      </c>
      <c r="L100" s="44">
        <v>61125</v>
      </c>
      <c r="M100" s="44">
        <v>81750</v>
      </c>
      <c r="N100" s="44">
        <v>72750</v>
      </c>
      <c r="O100" s="44">
        <v>73125</v>
      </c>
      <c r="P100" s="44">
        <v>85125</v>
      </c>
      <c r="Q100" s="44">
        <v>75000</v>
      </c>
      <c r="R100" s="44">
        <v>52125</v>
      </c>
      <c r="S100" s="44">
        <v>44730</v>
      </c>
      <c r="T100" s="44">
        <v>38250</v>
      </c>
      <c r="U100" s="44">
        <v>32625</v>
      </c>
      <c r="V100" s="44">
        <v>26010</v>
      </c>
      <c r="W100" s="44">
        <v>21375</v>
      </c>
      <c r="X100" s="44">
        <v>15375</v>
      </c>
      <c r="Y100" s="44">
        <v>16125</v>
      </c>
      <c r="Z100" s="44">
        <v>7875</v>
      </c>
      <c r="AA100" s="44">
        <v>9000</v>
      </c>
      <c r="AB100" s="44">
        <v>8250</v>
      </c>
      <c r="AC100" s="44">
        <v>3750</v>
      </c>
      <c r="AD100" s="44">
        <v>3750</v>
      </c>
      <c r="AE100" s="44">
        <v>2625</v>
      </c>
      <c r="AF100" s="44">
        <v>1875</v>
      </c>
      <c r="AG100" s="44">
        <v>750</v>
      </c>
      <c r="AH100" s="44">
        <v>2830</v>
      </c>
      <c r="AI100" s="44">
        <v>375</v>
      </c>
      <c r="AJ100" s="44">
        <v>1875</v>
      </c>
      <c r="AK100" s="44">
        <v>1125</v>
      </c>
      <c r="AL100" s="44">
        <v>375</v>
      </c>
      <c r="AM100" s="44"/>
      <c r="AN100" s="44">
        <v>1875</v>
      </c>
      <c r="AO100" s="44">
        <v>160</v>
      </c>
      <c r="AP100" s="44">
        <v>330</v>
      </c>
      <c r="AQ100" s="44"/>
      <c r="AR100" s="44"/>
      <c r="AS100" s="44"/>
      <c r="AT100" s="44">
        <v>245</v>
      </c>
      <c r="AU100" s="44">
        <v>375</v>
      </c>
      <c r="AV100" s="44"/>
      <c r="AW100" s="44">
        <v>375</v>
      </c>
      <c r="AX100" s="44"/>
      <c r="AY100" s="44"/>
      <c r="AZ100" s="44">
        <v>375</v>
      </c>
      <c r="BA100" s="44">
        <v>375</v>
      </c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</row>
    <row r="101" spans="1:186" x14ac:dyDescent="0.25">
      <c r="A101" s="35">
        <v>5</v>
      </c>
      <c r="B101" s="36">
        <v>1282</v>
      </c>
      <c r="C101" s="37" t="s">
        <v>155</v>
      </c>
      <c r="D101" s="38">
        <v>42251</v>
      </c>
      <c r="E101" s="39">
        <v>30</v>
      </c>
      <c r="F101" s="40">
        <v>0.33660000000000001</v>
      </c>
      <c r="G101" s="41">
        <f>SUM(L101:BL101)</f>
        <v>1666675</v>
      </c>
      <c r="H101" s="41">
        <v>0</v>
      </c>
      <c r="I101" s="42">
        <f>((G101+H101)/((F101*(A101*1000000))))</f>
        <v>0.99030005941770649</v>
      </c>
      <c r="J101" s="43">
        <f>IF(E101&gt;12,SUM(U101:AG101)/$D$177/12," ")</f>
        <v>0.10766387926953173</v>
      </c>
      <c r="K101" s="39">
        <f>IF(E101&lt;12," ",J101/$J$183*100)</f>
        <v>77.396118314362667</v>
      </c>
      <c r="L101" s="44"/>
      <c r="M101" s="44"/>
      <c r="N101" s="44"/>
      <c r="O101" s="44"/>
      <c r="P101" s="44"/>
      <c r="Q101" s="44"/>
      <c r="R101" s="44"/>
      <c r="S101" s="44"/>
      <c r="T101" s="44"/>
      <c r="U101" s="44">
        <v>4875</v>
      </c>
      <c r="V101" s="44">
        <v>47625</v>
      </c>
      <c r="W101" s="44">
        <v>77250</v>
      </c>
      <c r="X101" s="44">
        <v>66000</v>
      </c>
      <c r="Y101" s="44">
        <v>74625</v>
      </c>
      <c r="Z101" s="44">
        <v>76875</v>
      </c>
      <c r="AA101" s="44">
        <v>77250</v>
      </c>
      <c r="AB101" s="44">
        <v>73500</v>
      </c>
      <c r="AC101" s="44">
        <v>63375</v>
      </c>
      <c r="AD101" s="44">
        <v>67875</v>
      </c>
      <c r="AE101" s="44">
        <v>58500</v>
      </c>
      <c r="AF101" s="44">
        <v>56585</v>
      </c>
      <c r="AG101" s="44">
        <v>65250</v>
      </c>
      <c r="AH101" s="44">
        <v>63650</v>
      </c>
      <c r="AI101" s="44">
        <v>62735</v>
      </c>
      <c r="AJ101" s="44">
        <v>63750</v>
      </c>
      <c r="AK101" s="44">
        <v>60660</v>
      </c>
      <c r="AL101" s="44">
        <v>70125</v>
      </c>
      <c r="AM101" s="44">
        <v>72115</v>
      </c>
      <c r="AN101" s="44">
        <v>54750</v>
      </c>
      <c r="AO101" s="44">
        <v>51050</v>
      </c>
      <c r="AP101" s="44">
        <v>42750</v>
      </c>
      <c r="AQ101" s="44">
        <v>46875</v>
      </c>
      <c r="AR101" s="44">
        <v>34155</v>
      </c>
      <c r="AS101" s="44">
        <v>33000</v>
      </c>
      <c r="AT101" s="44">
        <v>35625</v>
      </c>
      <c r="AU101" s="44">
        <v>27330</v>
      </c>
      <c r="AV101" s="44">
        <v>23625</v>
      </c>
      <c r="AW101" s="44">
        <v>19875</v>
      </c>
      <c r="AX101" s="44">
        <v>15130</v>
      </c>
      <c r="AY101" s="44">
        <v>13345</v>
      </c>
      <c r="AZ101" s="44">
        <v>12750</v>
      </c>
      <c r="BA101" s="44">
        <v>7125</v>
      </c>
      <c r="BB101" s="44">
        <v>8250</v>
      </c>
      <c r="BC101" s="44">
        <v>5250</v>
      </c>
      <c r="BD101" s="44">
        <v>8250</v>
      </c>
      <c r="BE101" s="44">
        <v>4930</v>
      </c>
      <c r="BF101" s="44">
        <v>3210</v>
      </c>
      <c r="BG101" s="44">
        <v>5250</v>
      </c>
      <c r="BH101" s="44">
        <v>3455</v>
      </c>
      <c r="BI101" s="44">
        <v>2565</v>
      </c>
      <c r="BJ101" s="44">
        <v>2135</v>
      </c>
      <c r="BK101" s="44">
        <v>2625</v>
      </c>
      <c r="BL101" s="44">
        <v>750</v>
      </c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</row>
    <row r="102" spans="1:186" x14ac:dyDescent="0.25">
      <c r="A102" s="35">
        <v>5</v>
      </c>
      <c r="B102" s="36">
        <v>1265</v>
      </c>
      <c r="C102" s="37" t="s">
        <v>242</v>
      </c>
      <c r="D102" s="38">
        <v>42160</v>
      </c>
      <c r="E102" s="39">
        <v>23</v>
      </c>
      <c r="F102" s="40">
        <v>0.33660000000000001</v>
      </c>
      <c r="G102" s="41">
        <f>SUM(L102:BL102)</f>
        <v>1267110</v>
      </c>
      <c r="H102" s="41">
        <v>408375</v>
      </c>
      <c r="I102" s="42">
        <f>((G102+H102)/((F102*(A102*1000000))))</f>
        <v>0.99553475935828872</v>
      </c>
      <c r="J102" s="43">
        <f>IF(E102&gt;12,(+H102+SUM(L102:T102))/$D$177/12," ")</f>
        <v>0.15510083036773428</v>
      </c>
      <c r="K102" s="39">
        <f>IF(E102&lt;12," ",J102/$J$183*100)</f>
        <v>111.49702480759653</v>
      </c>
      <c r="L102" s="44">
        <v>87000</v>
      </c>
      <c r="M102" s="44">
        <v>112500</v>
      </c>
      <c r="N102" s="44">
        <v>82500</v>
      </c>
      <c r="O102" s="44">
        <v>86250</v>
      </c>
      <c r="P102" s="44">
        <v>91500</v>
      </c>
      <c r="Q102" s="44">
        <v>94500</v>
      </c>
      <c r="R102" s="44">
        <v>69750</v>
      </c>
      <c r="S102" s="44">
        <v>63375</v>
      </c>
      <c r="T102" s="44">
        <v>70540</v>
      </c>
      <c r="U102" s="44">
        <v>66000</v>
      </c>
      <c r="V102" s="44">
        <v>56470</v>
      </c>
      <c r="W102" s="44">
        <v>48095</v>
      </c>
      <c r="X102" s="44">
        <v>52125</v>
      </c>
      <c r="Y102" s="44">
        <v>47905</v>
      </c>
      <c r="Z102" s="44">
        <v>36750</v>
      </c>
      <c r="AA102" s="44">
        <v>33000</v>
      </c>
      <c r="AB102" s="44">
        <v>28875</v>
      </c>
      <c r="AC102" s="44">
        <v>30000</v>
      </c>
      <c r="AD102" s="44">
        <v>21000</v>
      </c>
      <c r="AE102" s="44">
        <v>13875</v>
      </c>
      <c r="AF102" s="44">
        <v>10125</v>
      </c>
      <c r="AG102" s="44">
        <v>7875</v>
      </c>
      <c r="AH102" s="44">
        <v>5905</v>
      </c>
      <c r="AI102" s="44">
        <v>6000</v>
      </c>
      <c r="AJ102" s="44">
        <v>7705</v>
      </c>
      <c r="AK102" s="44">
        <v>4875</v>
      </c>
      <c r="AL102" s="44">
        <v>4875</v>
      </c>
      <c r="AM102" s="44">
        <v>4875</v>
      </c>
      <c r="AN102" s="44">
        <v>1875</v>
      </c>
      <c r="AO102" s="44">
        <v>3750</v>
      </c>
      <c r="AP102" s="44">
        <v>3170</v>
      </c>
      <c r="AQ102" s="44">
        <v>1875</v>
      </c>
      <c r="AR102" s="44">
        <v>1500</v>
      </c>
      <c r="AS102" s="44">
        <v>1125</v>
      </c>
      <c r="AT102" s="44">
        <v>2340</v>
      </c>
      <c r="AU102" s="44">
        <v>1500</v>
      </c>
      <c r="AV102" s="44">
        <v>750</v>
      </c>
      <c r="AW102" s="44">
        <v>750</v>
      </c>
      <c r="AX102" s="44">
        <v>375</v>
      </c>
      <c r="AY102" s="44">
        <v>375</v>
      </c>
      <c r="AZ102" s="44"/>
      <c r="BA102" s="44">
        <v>750</v>
      </c>
      <c r="BB102" s="44">
        <v>375</v>
      </c>
      <c r="BC102" s="44">
        <v>375</v>
      </c>
      <c r="BD102" s="44">
        <v>685</v>
      </c>
      <c r="BE102" s="44">
        <v>375</v>
      </c>
      <c r="BF102" s="44"/>
      <c r="BG102" s="44"/>
      <c r="BH102" s="44">
        <v>375</v>
      </c>
      <c r="BI102" s="44">
        <v>375</v>
      </c>
      <c r="BJ102" s="44"/>
      <c r="BK102" s="44">
        <v>170</v>
      </c>
      <c r="BL102" s="44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</row>
    <row r="103" spans="1:186" x14ac:dyDescent="0.25">
      <c r="A103" s="35">
        <v>5</v>
      </c>
      <c r="B103" s="36">
        <v>1249</v>
      </c>
      <c r="C103" s="37" t="s">
        <v>241</v>
      </c>
      <c r="D103" s="38">
        <v>42069</v>
      </c>
      <c r="E103" s="39">
        <v>22</v>
      </c>
      <c r="F103" s="40">
        <v>0.30599999999999999</v>
      </c>
      <c r="G103" s="41">
        <f>SUM(L103:BL103)</f>
        <v>335530</v>
      </c>
      <c r="H103" s="41">
        <v>1181155</v>
      </c>
      <c r="I103" s="42">
        <f>((G103+H103)/((F103*(A103*1000000))))</f>
        <v>0.99129738562091507</v>
      </c>
      <c r="J103" s="43">
        <v>0.12257898068504008</v>
      </c>
      <c r="K103" s="39">
        <f>IF(E103&lt;12," ",J103/$J$183*100)</f>
        <v>88.118107542852997</v>
      </c>
      <c r="L103" s="44">
        <v>32625</v>
      </c>
      <c r="M103" s="44">
        <v>45750</v>
      </c>
      <c r="N103" s="44">
        <v>40500</v>
      </c>
      <c r="O103" s="44">
        <v>30375</v>
      </c>
      <c r="P103" s="44">
        <v>34125</v>
      </c>
      <c r="Q103" s="44">
        <v>30750</v>
      </c>
      <c r="R103" s="44">
        <v>24750</v>
      </c>
      <c r="S103" s="44">
        <v>18750</v>
      </c>
      <c r="T103" s="44">
        <v>12845</v>
      </c>
      <c r="U103" s="44">
        <v>10875</v>
      </c>
      <c r="V103" s="44">
        <v>9410</v>
      </c>
      <c r="W103" s="44">
        <v>8505</v>
      </c>
      <c r="X103" s="44">
        <v>9375</v>
      </c>
      <c r="Y103" s="44">
        <v>3975</v>
      </c>
      <c r="Z103" s="44">
        <v>2250</v>
      </c>
      <c r="AA103" s="44">
        <v>2475</v>
      </c>
      <c r="AB103" s="44">
        <v>5625</v>
      </c>
      <c r="AC103" s="44">
        <v>820</v>
      </c>
      <c r="AD103" s="44">
        <v>4125</v>
      </c>
      <c r="AE103" s="44">
        <v>2670</v>
      </c>
      <c r="AF103" s="44">
        <v>750</v>
      </c>
      <c r="AG103" s="44">
        <v>750</v>
      </c>
      <c r="AH103" s="44">
        <v>585</v>
      </c>
      <c r="AI103" s="44">
        <v>1770</v>
      </c>
      <c r="AJ103" s="44"/>
      <c r="AK103" s="44">
        <v>285</v>
      </c>
      <c r="AL103" s="44">
        <v>375</v>
      </c>
      <c r="AM103" s="44"/>
      <c r="AN103" s="44">
        <v>375</v>
      </c>
      <c r="AO103" s="44">
        <v>210</v>
      </c>
      <c r="AP103" s="44">
        <v>-160</v>
      </c>
      <c r="AQ103" s="44">
        <v>-280</v>
      </c>
      <c r="AR103" s="44"/>
      <c r="AS103" s="44">
        <v>345</v>
      </c>
      <c r="AT103" s="44"/>
      <c r="AU103" s="44">
        <v>-5</v>
      </c>
      <c r="AV103" s="44"/>
      <c r="AW103" s="44"/>
      <c r="AX103" s="44"/>
      <c r="AY103" s="44">
        <v>-45</v>
      </c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  <c r="BL103" s="44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</row>
    <row r="104" spans="1:186" x14ac:dyDescent="0.25">
      <c r="A104" s="35">
        <v>5</v>
      </c>
      <c r="B104" s="36">
        <v>1212</v>
      </c>
      <c r="C104" s="37" t="s">
        <v>240</v>
      </c>
      <c r="D104" s="38">
        <v>41817</v>
      </c>
      <c r="E104" s="39">
        <v>17</v>
      </c>
      <c r="F104" s="40">
        <v>0.30247499999999999</v>
      </c>
      <c r="G104" s="41">
        <f>SUM(L104:BL104)</f>
        <v>0</v>
      </c>
      <c r="H104" s="41">
        <v>1507555</v>
      </c>
      <c r="I104" s="42">
        <f>((G104+H104)/((F104*(A104*1000000))))</f>
        <v>0.99681295974873951</v>
      </c>
      <c r="J104" s="43">
        <v>0.14670805206687626</v>
      </c>
      <c r="K104" s="39">
        <f>IF(E104&lt;12," ",J104/$J$183*100)</f>
        <v>105.46372499742289</v>
      </c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44"/>
      <c r="BK104" s="44"/>
      <c r="BL104" s="44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</row>
    <row r="105" spans="1:186" x14ac:dyDescent="0.25">
      <c r="A105" s="35">
        <v>5</v>
      </c>
      <c r="B105" s="36">
        <v>1319</v>
      </c>
      <c r="C105" s="46" t="s">
        <v>159</v>
      </c>
      <c r="D105" s="38">
        <v>42461</v>
      </c>
      <c r="E105" s="39">
        <f>(+$K$4-D105+1)/7</f>
        <v>13</v>
      </c>
      <c r="F105" s="40">
        <v>0.33165</v>
      </c>
      <c r="G105" s="41">
        <f>SUM(L105:BL105)</f>
        <v>1184155</v>
      </c>
      <c r="H105" s="41">
        <v>0</v>
      </c>
      <c r="I105" s="42">
        <f>((G105+H105)/((F105*(A105*1000000))))</f>
        <v>0.71409920096487256</v>
      </c>
      <c r="J105" s="43">
        <f>IF(E105&gt;12,SUM(AY105:BK105)/$D$177/12," ")</f>
        <v>0.15039909250009309</v>
      </c>
      <c r="K105" s="39">
        <f>IF(E105&lt;12," ",J105/$J$183*100)</f>
        <v>108.11709587733685</v>
      </c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>
        <v>4875</v>
      </c>
      <c r="AZ105" s="44">
        <v>102375</v>
      </c>
      <c r="BA105" s="44">
        <v>117750</v>
      </c>
      <c r="BB105" s="44">
        <v>115125</v>
      </c>
      <c r="BC105" s="44">
        <v>96750</v>
      </c>
      <c r="BD105" s="44">
        <v>108000</v>
      </c>
      <c r="BE105" s="44">
        <v>89625</v>
      </c>
      <c r="BF105" s="44">
        <v>96670</v>
      </c>
      <c r="BG105" s="44">
        <v>79125</v>
      </c>
      <c r="BH105" s="44">
        <v>79875</v>
      </c>
      <c r="BI105" s="44">
        <v>83990</v>
      </c>
      <c r="BJ105" s="44">
        <v>78375</v>
      </c>
      <c r="BK105" s="44">
        <v>78400</v>
      </c>
      <c r="BL105" s="44">
        <v>53220</v>
      </c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  <c r="GC105" s="2"/>
      <c r="GD105" s="2"/>
    </row>
    <row r="106" spans="1:186" x14ac:dyDescent="0.25">
      <c r="A106" s="35">
        <v>5</v>
      </c>
      <c r="B106" s="36">
        <v>1247</v>
      </c>
      <c r="C106" s="37" t="s">
        <v>239</v>
      </c>
      <c r="D106" s="38">
        <v>42041</v>
      </c>
      <c r="E106" s="39">
        <v>24</v>
      </c>
      <c r="F106" s="40">
        <v>0.30599999999999999</v>
      </c>
      <c r="G106" s="41">
        <f>SUM(L106:BL106)</f>
        <v>245390</v>
      </c>
      <c r="H106" s="41">
        <v>1280420</v>
      </c>
      <c r="I106" s="42">
        <f>((G106+H106)/((F106*(A106*1000000))))</f>
        <v>0.99726143790849675</v>
      </c>
      <c r="J106" s="43">
        <v>0.1154063535632404</v>
      </c>
      <c r="K106" s="39">
        <f>IF(E106&lt;12," ",J106/$J$183*100)</f>
        <v>82.961935378984904</v>
      </c>
      <c r="L106" s="44">
        <v>23250</v>
      </c>
      <c r="M106" s="44">
        <v>31500</v>
      </c>
      <c r="N106" s="44">
        <v>33000</v>
      </c>
      <c r="O106" s="44">
        <v>22500</v>
      </c>
      <c r="P106" s="44">
        <v>19875</v>
      </c>
      <c r="Q106" s="44">
        <v>24000</v>
      </c>
      <c r="R106" s="44">
        <v>14625</v>
      </c>
      <c r="S106" s="44">
        <v>13125</v>
      </c>
      <c r="T106" s="44">
        <v>13745</v>
      </c>
      <c r="U106" s="44">
        <v>11625</v>
      </c>
      <c r="V106" s="44">
        <v>5700</v>
      </c>
      <c r="W106" s="44">
        <v>5175</v>
      </c>
      <c r="X106" s="44">
        <v>7125</v>
      </c>
      <c r="Y106" s="44">
        <v>5250</v>
      </c>
      <c r="Z106" s="44">
        <v>3750</v>
      </c>
      <c r="AA106" s="44">
        <v>1875</v>
      </c>
      <c r="AB106" s="44">
        <v>375</v>
      </c>
      <c r="AC106" s="44">
        <v>2250</v>
      </c>
      <c r="AD106" s="44">
        <v>1125</v>
      </c>
      <c r="AE106" s="44">
        <v>1125</v>
      </c>
      <c r="AF106" s="44">
        <v>375</v>
      </c>
      <c r="AG106" s="44">
        <v>750</v>
      </c>
      <c r="AH106" s="44">
        <v>750</v>
      </c>
      <c r="AI106" s="44">
        <v>1125</v>
      </c>
      <c r="AJ106" s="44">
        <v>-95</v>
      </c>
      <c r="AK106" s="44">
        <v>375</v>
      </c>
      <c r="AL106" s="44">
        <v>750</v>
      </c>
      <c r="AM106" s="44"/>
      <c r="AN106" s="44">
        <v>375</v>
      </c>
      <c r="AO106" s="44"/>
      <c r="AP106" s="44"/>
      <c r="AQ106" s="44">
        <v>-270</v>
      </c>
      <c r="AR106" s="44">
        <v>375</v>
      </c>
      <c r="AS106" s="44"/>
      <c r="AT106" s="44"/>
      <c r="AU106" s="44"/>
      <c r="AV106" s="44"/>
      <c r="AW106" s="44"/>
      <c r="AX106" s="44"/>
      <c r="AY106" s="44"/>
      <c r="AZ106" s="44"/>
      <c r="BA106" s="44"/>
      <c r="BB106" s="44"/>
      <c r="BC106" s="44"/>
      <c r="BD106" s="44"/>
      <c r="BE106" s="44"/>
      <c r="BF106" s="44"/>
      <c r="BG106" s="44"/>
      <c r="BH106" s="44"/>
      <c r="BI106" s="44"/>
      <c r="BJ106" s="44"/>
      <c r="BK106" s="44"/>
      <c r="BL106" s="44">
        <v>-115</v>
      </c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/>
      <c r="FR106" s="2"/>
      <c r="FS106" s="2"/>
      <c r="FT106" s="2"/>
      <c r="FU106" s="2"/>
      <c r="FV106" s="2"/>
      <c r="FW106" s="2"/>
      <c r="FX106" s="2"/>
      <c r="FY106" s="2"/>
      <c r="FZ106" s="2"/>
      <c r="GA106" s="2"/>
      <c r="GB106" s="2"/>
      <c r="GC106" s="2"/>
      <c r="GD106" s="2"/>
    </row>
    <row r="107" spans="1:186" x14ac:dyDescent="0.25">
      <c r="A107" s="35">
        <v>5</v>
      </c>
      <c r="B107" s="36">
        <v>1217</v>
      </c>
      <c r="C107" s="37" t="s">
        <v>238</v>
      </c>
      <c r="D107" s="38">
        <v>41880</v>
      </c>
      <c r="E107" s="39">
        <v>23</v>
      </c>
      <c r="F107" s="40">
        <v>0.30120000000000002</v>
      </c>
      <c r="G107" s="41">
        <f>SUM(L107:BL107)</f>
        <v>305</v>
      </c>
      <c r="H107" s="41">
        <v>1501080</v>
      </c>
      <c r="I107" s="42">
        <f>((G107+H107)/((F107*(A107*1000000))))</f>
        <v>0.9969355909694555</v>
      </c>
      <c r="J107" s="43">
        <v>0.10648362404183224</v>
      </c>
      <c r="K107" s="39">
        <f>IF(E107&lt;12," ",J107/$J$183*100)</f>
        <v>76.547670591097088</v>
      </c>
      <c r="L107" s="44"/>
      <c r="M107" s="44">
        <v>375</v>
      </c>
      <c r="N107" s="44">
        <v>375</v>
      </c>
      <c r="O107" s="44"/>
      <c r="P107" s="44">
        <v>-75</v>
      </c>
      <c r="Q107" s="44"/>
      <c r="R107" s="44"/>
      <c r="S107" s="44"/>
      <c r="T107" s="44"/>
      <c r="U107" s="44"/>
      <c r="V107" s="44"/>
      <c r="W107" s="44"/>
      <c r="X107" s="44"/>
      <c r="Y107" s="44">
        <v>-370</v>
      </c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  <c r="BA107" s="44"/>
      <c r="BB107" s="44"/>
      <c r="BC107" s="44"/>
      <c r="BD107" s="44"/>
      <c r="BE107" s="44"/>
      <c r="BF107" s="44"/>
      <c r="BG107" s="44"/>
      <c r="BH107" s="44"/>
      <c r="BI107" s="44"/>
      <c r="BJ107" s="44"/>
      <c r="BK107" s="44"/>
      <c r="BL107" s="44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</row>
    <row r="108" spans="1:186" x14ac:dyDescent="0.25">
      <c r="A108" s="35">
        <v>5</v>
      </c>
      <c r="B108" s="36">
        <v>1264</v>
      </c>
      <c r="C108" s="37" t="s">
        <v>237</v>
      </c>
      <c r="D108" s="38">
        <v>42188</v>
      </c>
      <c r="E108" s="39">
        <v>24</v>
      </c>
      <c r="F108" s="40">
        <v>0.33660000000000001</v>
      </c>
      <c r="G108" s="41">
        <f>SUM(L108:BL108)</f>
        <v>1673065</v>
      </c>
      <c r="H108" s="41">
        <v>0</v>
      </c>
      <c r="I108" s="42">
        <f>((G108+H108)/((F108*(A108*1000000))))</f>
        <v>0.99409685086155675</v>
      </c>
      <c r="J108" s="43">
        <f>IF(E108&gt;12,SUM(L108:X108)/$D$177/12," ")</f>
        <v>0.13062931873673458</v>
      </c>
      <c r="K108" s="39">
        <f>IF(E108&lt;12," ",J108/$J$183*100)</f>
        <v>93.905238013600282</v>
      </c>
      <c r="L108" s="44">
        <v>7500</v>
      </c>
      <c r="M108" s="44">
        <v>64875</v>
      </c>
      <c r="N108" s="44">
        <v>90375</v>
      </c>
      <c r="O108" s="44">
        <v>98250</v>
      </c>
      <c r="P108" s="44">
        <v>96375</v>
      </c>
      <c r="Q108" s="44">
        <v>118125</v>
      </c>
      <c r="R108" s="44">
        <v>81750</v>
      </c>
      <c r="S108" s="44">
        <v>68625</v>
      </c>
      <c r="T108" s="44">
        <v>80625</v>
      </c>
      <c r="U108" s="44">
        <v>81000</v>
      </c>
      <c r="V108" s="44">
        <v>64500</v>
      </c>
      <c r="W108" s="44">
        <v>63900</v>
      </c>
      <c r="X108" s="44">
        <v>66375</v>
      </c>
      <c r="Y108" s="44">
        <v>60750</v>
      </c>
      <c r="Z108" s="44">
        <v>73875</v>
      </c>
      <c r="AA108" s="44">
        <v>65625</v>
      </c>
      <c r="AB108" s="44">
        <v>67500</v>
      </c>
      <c r="AC108" s="44">
        <v>66750</v>
      </c>
      <c r="AD108" s="44">
        <v>69750</v>
      </c>
      <c r="AE108" s="44">
        <v>57750</v>
      </c>
      <c r="AF108" s="44">
        <v>45375</v>
      </c>
      <c r="AG108" s="44">
        <v>39000</v>
      </c>
      <c r="AH108" s="44">
        <v>37855</v>
      </c>
      <c r="AI108" s="44">
        <v>24000</v>
      </c>
      <c r="AJ108" s="44">
        <v>13380</v>
      </c>
      <c r="AK108" s="44">
        <v>13110</v>
      </c>
      <c r="AL108" s="44">
        <v>12375</v>
      </c>
      <c r="AM108" s="44">
        <v>7875</v>
      </c>
      <c r="AN108" s="44">
        <v>7125</v>
      </c>
      <c r="AO108" s="44">
        <v>6750</v>
      </c>
      <c r="AP108" s="44">
        <v>5865</v>
      </c>
      <c r="AQ108" s="44">
        <v>4355</v>
      </c>
      <c r="AR108" s="44">
        <v>3690</v>
      </c>
      <c r="AS108" s="44">
        <v>2570</v>
      </c>
      <c r="AT108" s="44">
        <v>905</v>
      </c>
      <c r="AU108" s="44">
        <v>1290</v>
      </c>
      <c r="AV108" s="44">
        <v>305</v>
      </c>
      <c r="AW108" s="44"/>
      <c r="AX108" s="44">
        <v>375</v>
      </c>
      <c r="AY108" s="44">
        <v>1125</v>
      </c>
      <c r="AZ108" s="44">
        <v>750</v>
      </c>
      <c r="BA108" s="44"/>
      <c r="BB108" s="44"/>
      <c r="BC108" s="44"/>
      <c r="BD108" s="44">
        <v>370</v>
      </c>
      <c r="BE108" s="44">
        <v>375</v>
      </c>
      <c r="BF108" s="44"/>
      <c r="BG108" s="44"/>
      <c r="BH108" s="44"/>
      <c r="BI108" s="44">
        <v>-5</v>
      </c>
      <c r="BJ108" s="44"/>
      <c r="BK108" s="44">
        <v>-25</v>
      </c>
      <c r="BL108" s="44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/>
      <c r="FR108" s="2"/>
      <c r="FS108" s="2"/>
      <c r="FT108" s="2"/>
      <c r="FU108" s="2"/>
      <c r="FV108" s="2"/>
      <c r="FW108" s="2"/>
      <c r="FX108" s="2"/>
      <c r="FY108" s="2"/>
      <c r="FZ108" s="2"/>
      <c r="GA108" s="2"/>
      <c r="GB108" s="2"/>
      <c r="GC108" s="2"/>
      <c r="GD108" s="2"/>
    </row>
    <row r="109" spans="1:186" x14ac:dyDescent="0.25">
      <c r="A109" s="35">
        <v>5</v>
      </c>
      <c r="B109" s="36">
        <v>1205</v>
      </c>
      <c r="C109" s="37" t="s">
        <v>236</v>
      </c>
      <c r="D109" s="38">
        <v>41782</v>
      </c>
      <c r="E109" s="39">
        <v>21</v>
      </c>
      <c r="F109" s="40">
        <v>0.3024</v>
      </c>
      <c r="G109" s="41">
        <f>SUM(L109:BL109)</f>
        <v>-30</v>
      </c>
      <c r="H109" s="41">
        <v>1508025</v>
      </c>
      <c r="I109" s="42">
        <f>((G109+H109)/((F109*(A109*1000000))))</f>
        <v>0.99735119047619047</v>
      </c>
      <c r="J109" s="43">
        <v>0.1254175776242227</v>
      </c>
      <c r="K109" s="39">
        <f>IF(E109&lt;12," ",J109/$J$183*100)</f>
        <v>90.15868406714641</v>
      </c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>
        <v>-30</v>
      </c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44"/>
      <c r="BB109" s="44"/>
      <c r="BC109" s="44"/>
      <c r="BD109" s="44"/>
      <c r="BE109" s="44"/>
      <c r="BF109" s="44"/>
      <c r="BG109" s="44"/>
      <c r="BH109" s="44"/>
      <c r="BI109" s="44"/>
      <c r="BJ109" s="44"/>
      <c r="BK109" s="44"/>
      <c r="BL109" s="44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  <c r="ET109" s="2"/>
      <c r="EU109" s="2"/>
      <c r="EV109" s="2"/>
      <c r="EW109" s="2"/>
      <c r="EX109" s="2"/>
      <c r="EY109" s="2"/>
      <c r="EZ109" s="2"/>
      <c r="FA109" s="2"/>
      <c r="FB109" s="2"/>
      <c r="FC109" s="2"/>
      <c r="FD109" s="2"/>
      <c r="FE109" s="2"/>
      <c r="FF109" s="2"/>
      <c r="FG109" s="2"/>
      <c r="FH109" s="2"/>
      <c r="FI109" s="2"/>
      <c r="FJ109" s="2"/>
      <c r="FK109" s="2"/>
      <c r="FL109" s="2"/>
      <c r="FM109" s="2"/>
      <c r="FN109" s="2"/>
      <c r="FO109" s="2"/>
      <c r="FP109" s="2"/>
      <c r="FQ109" s="2"/>
      <c r="FR109" s="2"/>
      <c r="FS109" s="2"/>
      <c r="FT109" s="2"/>
      <c r="FU109" s="2"/>
      <c r="FV109" s="2"/>
      <c r="FW109" s="2"/>
      <c r="FX109" s="2"/>
      <c r="FY109" s="2"/>
      <c r="FZ109" s="2"/>
      <c r="GA109" s="2"/>
      <c r="GB109" s="2"/>
      <c r="GC109" s="2"/>
      <c r="GD109" s="2"/>
    </row>
    <row r="110" spans="1:186" x14ac:dyDescent="0.25">
      <c r="A110" s="35">
        <v>5</v>
      </c>
      <c r="B110" s="36">
        <v>1303</v>
      </c>
      <c r="C110" s="37" t="s">
        <v>163</v>
      </c>
      <c r="D110" s="38">
        <v>42342</v>
      </c>
      <c r="E110" s="39">
        <v>17</v>
      </c>
      <c r="F110" s="40">
        <v>0.30135000000000001</v>
      </c>
      <c r="G110" s="41">
        <f>SUM(L110:BL110)</f>
        <v>1500200</v>
      </c>
      <c r="H110" s="41">
        <v>0</v>
      </c>
      <c r="I110" s="42">
        <f>((G110+H110)/((F110*(A110*1000000))))</f>
        <v>0.99565289530446321</v>
      </c>
      <c r="J110" s="43">
        <f>IF(E110&gt;12,SUM(AH110:AT110)/$D$177/12," ")</f>
        <v>0.14497390804781132</v>
      </c>
      <c r="K110" s="39">
        <f>IF(E110&lt;12," ",J110/$J$183*100)</f>
        <v>104.21710434261915</v>
      </c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>
        <v>3000</v>
      </c>
      <c r="AI110" s="44">
        <v>64870</v>
      </c>
      <c r="AJ110" s="44">
        <v>89625</v>
      </c>
      <c r="AK110" s="44">
        <v>104270</v>
      </c>
      <c r="AL110" s="44">
        <v>119250</v>
      </c>
      <c r="AM110" s="44">
        <v>114000</v>
      </c>
      <c r="AN110" s="44">
        <v>102000</v>
      </c>
      <c r="AO110" s="44">
        <v>83625</v>
      </c>
      <c r="AP110" s="44">
        <v>83250</v>
      </c>
      <c r="AQ110" s="44">
        <v>99000</v>
      </c>
      <c r="AR110" s="44">
        <v>73125</v>
      </c>
      <c r="AS110" s="44">
        <v>76875</v>
      </c>
      <c r="AT110" s="44">
        <v>77250</v>
      </c>
      <c r="AU110" s="44">
        <v>87240</v>
      </c>
      <c r="AV110" s="44">
        <v>66750</v>
      </c>
      <c r="AW110" s="44">
        <v>58875</v>
      </c>
      <c r="AX110" s="44">
        <v>49500</v>
      </c>
      <c r="AY110" s="44">
        <v>32400</v>
      </c>
      <c r="AZ110" s="44">
        <v>27750</v>
      </c>
      <c r="BA110" s="44">
        <v>22125</v>
      </c>
      <c r="BB110" s="44">
        <v>14625</v>
      </c>
      <c r="BC110" s="44">
        <v>13875</v>
      </c>
      <c r="BD110" s="44">
        <v>13125</v>
      </c>
      <c r="BE110" s="44">
        <v>8250</v>
      </c>
      <c r="BF110" s="44">
        <v>4875</v>
      </c>
      <c r="BG110" s="44">
        <v>4500</v>
      </c>
      <c r="BH110" s="44">
        <v>1125</v>
      </c>
      <c r="BI110" s="44">
        <v>2250</v>
      </c>
      <c r="BJ110" s="44">
        <v>920</v>
      </c>
      <c r="BK110" s="44">
        <v>750</v>
      </c>
      <c r="BL110" s="44">
        <v>1125</v>
      </c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  <c r="EN110" s="2"/>
      <c r="EO110" s="2"/>
      <c r="EP110" s="2"/>
      <c r="EQ110" s="2"/>
      <c r="ER110" s="2"/>
      <c r="ES110" s="2"/>
      <c r="ET110" s="2"/>
      <c r="EU110" s="2"/>
      <c r="EV110" s="2"/>
      <c r="EW110" s="2"/>
      <c r="EX110" s="2"/>
      <c r="EY110" s="2"/>
      <c r="EZ110" s="2"/>
      <c r="FA110" s="2"/>
      <c r="FB110" s="2"/>
      <c r="FC110" s="2"/>
      <c r="FD110" s="2"/>
      <c r="FE110" s="2"/>
      <c r="FF110" s="2"/>
      <c r="FG110" s="2"/>
      <c r="FH110" s="2"/>
      <c r="FI110" s="2"/>
      <c r="FJ110" s="2"/>
      <c r="FK110" s="2"/>
      <c r="FL110" s="2"/>
      <c r="FM110" s="2"/>
      <c r="FN110" s="2"/>
      <c r="FO110" s="2"/>
      <c r="FP110" s="2"/>
      <c r="FQ110" s="2"/>
      <c r="FR110" s="2"/>
      <c r="FS110" s="2"/>
      <c r="FT110" s="2"/>
      <c r="FU110" s="2"/>
      <c r="FV110" s="2"/>
      <c r="FW110" s="2"/>
      <c r="FX110" s="2"/>
      <c r="FY110" s="2"/>
      <c r="FZ110" s="2"/>
      <c r="GA110" s="2"/>
      <c r="GB110" s="2"/>
      <c r="GC110" s="2"/>
      <c r="GD110" s="2"/>
    </row>
    <row r="111" spans="1:186" x14ac:dyDescent="0.25">
      <c r="A111" s="35">
        <v>5</v>
      </c>
      <c r="B111" s="36">
        <v>1276</v>
      </c>
      <c r="C111" s="37" t="s">
        <v>164</v>
      </c>
      <c r="D111" s="38">
        <v>42223</v>
      </c>
      <c r="E111" s="39">
        <v>18</v>
      </c>
      <c r="F111" s="40">
        <v>0.30599999999999999</v>
      </c>
      <c r="G111" s="41">
        <f>SUM(L111:BL111)</f>
        <v>1523570</v>
      </c>
      <c r="H111" s="41">
        <v>0</v>
      </c>
      <c r="I111" s="42">
        <f>((G111+H111)/((F111*(A111*1000000))))</f>
        <v>0.99579738562091502</v>
      </c>
      <c r="J111" s="43">
        <f>IF(E111&gt;12,SUM(Q111:AC111)/$D$177/12," ")</f>
        <v>0.14119576145412763</v>
      </c>
      <c r="K111" s="39">
        <f>IF(E111&lt;12," ",J111/$J$183*100)</f>
        <v>101.5011156307346</v>
      </c>
      <c r="L111" s="44"/>
      <c r="M111" s="44"/>
      <c r="N111" s="44"/>
      <c r="O111" s="44"/>
      <c r="P111" s="44"/>
      <c r="Q111" s="44">
        <v>6000</v>
      </c>
      <c r="R111" s="44">
        <v>69000</v>
      </c>
      <c r="S111" s="44">
        <v>96195</v>
      </c>
      <c r="T111" s="44">
        <v>114375</v>
      </c>
      <c r="U111" s="44">
        <v>115875</v>
      </c>
      <c r="V111" s="44">
        <v>88500</v>
      </c>
      <c r="W111" s="44">
        <v>88610</v>
      </c>
      <c r="X111" s="44">
        <v>85125</v>
      </c>
      <c r="Y111" s="44">
        <v>76125</v>
      </c>
      <c r="Z111" s="44">
        <v>77250</v>
      </c>
      <c r="AA111" s="44">
        <v>87370</v>
      </c>
      <c r="AB111" s="44">
        <v>75000</v>
      </c>
      <c r="AC111" s="44">
        <v>82305</v>
      </c>
      <c r="AD111" s="44">
        <v>75275</v>
      </c>
      <c r="AE111" s="44">
        <v>76875</v>
      </c>
      <c r="AF111" s="44">
        <v>56770</v>
      </c>
      <c r="AG111" s="44">
        <v>56250</v>
      </c>
      <c r="AH111" s="44">
        <v>44405</v>
      </c>
      <c r="AI111" s="44">
        <v>31125</v>
      </c>
      <c r="AJ111" s="44">
        <v>23625</v>
      </c>
      <c r="AK111" s="44">
        <v>18130</v>
      </c>
      <c r="AL111" s="44">
        <v>18375</v>
      </c>
      <c r="AM111" s="44">
        <v>11250</v>
      </c>
      <c r="AN111" s="44">
        <v>9375</v>
      </c>
      <c r="AO111" s="44">
        <v>4840</v>
      </c>
      <c r="AP111" s="44">
        <v>6750</v>
      </c>
      <c r="AQ111" s="44">
        <v>6750</v>
      </c>
      <c r="AR111" s="44">
        <v>3750</v>
      </c>
      <c r="AS111" s="44">
        <v>5250</v>
      </c>
      <c r="AT111" s="44">
        <v>2250</v>
      </c>
      <c r="AU111" s="44">
        <v>2625</v>
      </c>
      <c r="AV111" s="44">
        <v>2250</v>
      </c>
      <c r="AW111" s="44">
        <v>750</v>
      </c>
      <c r="AX111" s="44">
        <v>1200</v>
      </c>
      <c r="AY111" s="44">
        <v>750</v>
      </c>
      <c r="AZ111" s="44">
        <v>750</v>
      </c>
      <c r="BA111" s="44">
        <v>375</v>
      </c>
      <c r="BB111" s="44">
        <v>375</v>
      </c>
      <c r="BC111" s="44">
        <v>1500</v>
      </c>
      <c r="BD111" s="44">
        <v>-155</v>
      </c>
      <c r="BE111" s="44"/>
      <c r="BF111" s="44"/>
      <c r="BG111" s="44"/>
      <c r="BH111" s="44"/>
      <c r="BI111" s="44"/>
      <c r="BJ111" s="44"/>
      <c r="BK111" s="44"/>
      <c r="BL111" s="44">
        <v>375</v>
      </c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  <c r="EU111" s="2"/>
      <c r="EV111" s="2"/>
      <c r="EW111" s="2"/>
      <c r="EX111" s="2"/>
      <c r="EY111" s="2"/>
      <c r="EZ111" s="2"/>
      <c r="FA111" s="2"/>
      <c r="FB111" s="2"/>
      <c r="FC111" s="2"/>
      <c r="FD111" s="2"/>
      <c r="FE111" s="2"/>
      <c r="FF111" s="2"/>
      <c r="FG111" s="2"/>
      <c r="FH111" s="2"/>
      <c r="FI111" s="2"/>
      <c r="FJ111" s="2"/>
      <c r="FK111" s="2"/>
      <c r="FL111" s="2"/>
      <c r="FM111" s="2"/>
      <c r="FN111" s="2"/>
      <c r="FO111" s="2"/>
      <c r="FP111" s="2"/>
      <c r="FQ111" s="2"/>
      <c r="FR111" s="2"/>
      <c r="FS111" s="2"/>
      <c r="FT111" s="2"/>
      <c r="FU111" s="2"/>
      <c r="FV111" s="2"/>
      <c r="FW111" s="2"/>
      <c r="FX111" s="2"/>
      <c r="FY111" s="2"/>
      <c r="FZ111" s="2"/>
      <c r="GA111" s="2"/>
      <c r="GB111" s="2"/>
      <c r="GC111" s="2"/>
      <c r="GD111" s="2"/>
    </row>
    <row r="112" spans="1:186" x14ac:dyDescent="0.25">
      <c r="A112" s="35">
        <v>5</v>
      </c>
      <c r="B112" s="36">
        <v>1321</v>
      </c>
      <c r="C112" s="37" t="s">
        <v>165</v>
      </c>
      <c r="D112" s="38">
        <v>42430</v>
      </c>
      <c r="E112" s="39">
        <v>17</v>
      </c>
      <c r="F112" s="40">
        <v>0.32572499999999999</v>
      </c>
      <c r="G112" s="41">
        <f>SUM(L112:BL112)</f>
        <v>1569180</v>
      </c>
      <c r="H112" s="41">
        <v>0</v>
      </c>
      <c r="I112" s="42">
        <f>((G112+H112)/((F112*(A112*1000000))))</f>
        <v>0.96349988487220817</v>
      </c>
      <c r="J112" s="43">
        <f>IF(E112&gt;12,SUM(AU112:BG112)/$D$177/12," ")</f>
        <v>0.18908087707259469</v>
      </c>
      <c r="K112" s="39">
        <f>IF(E112&lt;12," ",J112/$J$183*100)</f>
        <v>135.92419325945073</v>
      </c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>
        <v>28125</v>
      </c>
      <c r="AV112" s="44">
        <v>127125</v>
      </c>
      <c r="AW112" s="44">
        <v>135750</v>
      </c>
      <c r="AX112" s="44">
        <v>147000</v>
      </c>
      <c r="AY112" s="44">
        <v>135750</v>
      </c>
      <c r="AZ112" s="44">
        <v>132485</v>
      </c>
      <c r="BA112" s="44">
        <v>127125</v>
      </c>
      <c r="BB112" s="44">
        <v>110250</v>
      </c>
      <c r="BC112" s="44">
        <v>108750</v>
      </c>
      <c r="BD112" s="44">
        <v>113250</v>
      </c>
      <c r="BE112" s="44">
        <v>100485</v>
      </c>
      <c r="BF112" s="44">
        <v>85585</v>
      </c>
      <c r="BG112" s="44">
        <v>70125</v>
      </c>
      <c r="BH112" s="44">
        <v>59625</v>
      </c>
      <c r="BI112" s="44">
        <v>36000</v>
      </c>
      <c r="BJ112" s="44">
        <v>21750</v>
      </c>
      <c r="BK112" s="44">
        <v>18375</v>
      </c>
      <c r="BL112" s="44">
        <v>11625</v>
      </c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/>
      <c r="FR112" s="2"/>
      <c r="FS112" s="2"/>
      <c r="FT112" s="2"/>
      <c r="FU112" s="2"/>
      <c r="FV112" s="2"/>
      <c r="FW112" s="2"/>
      <c r="FX112" s="2"/>
      <c r="FY112" s="2"/>
      <c r="FZ112" s="2"/>
      <c r="GA112" s="2"/>
      <c r="GB112" s="2"/>
      <c r="GC112" s="2"/>
      <c r="GD112" s="2"/>
    </row>
    <row r="113" spans="1:186" x14ac:dyDescent="0.25">
      <c r="A113" s="35">
        <v>5</v>
      </c>
      <c r="B113" s="36">
        <v>1243</v>
      </c>
      <c r="C113" s="37" t="s">
        <v>235</v>
      </c>
      <c r="D113" s="38">
        <v>42007</v>
      </c>
      <c r="E113" s="39">
        <v>18</v>
      </c>
      <c r="F113" s="40">
        <v>0.30599999999999999</v>
      </c>
      <c r="G113" s="41">
        <f>SUM(L113:BL113)</f>
        <v>26045</v>
      </c>
      <c r="H113" s="41">
        <v>1495805</v>
      </c>
      <c r="I113" s="42">
        <f>((G113+H113)/((F113*(A113*1000000))))</f>
        <v>0.99467320261437908</v>
      </c>
      <c r="J113" s="43">
        <v>0.13984395363558508</v>
      </c>
      <c r="K113" s="39">
        <f>IF(E113&lt;12," ",J113/$J$183*100)</f>
        <v>100.52934423839719</v>
      </c>
      <c r="L113" s="44">
        <v>4875</v>
      </c>
      <c r="M113" s="44">
        <v>4800</v>
      </c>
      <c r="N113" s="44">
        <v>4875</v>
      </c>
      <c r="O113" s="44">
        <v>1875</v>
      </c>
      <c r="P113" s="44">
        <v>1535</v>
      </c>
      <c r="Q113" s="44">
        <v>1875</v>
      </c>
      <c r="R113" s="44">
        <v>2625</v>
      </c>
      <c r="S113" s="44">
        <v>1125</v>
      </c>
      <c r="T113" s="44">
        <v>1035</v>
      </c>
      <c r="U113" s="44">
        <v>375</v>
      </c>
      <c r="V113" s="44">
        <v>-60</v>
      </c>
      <c r="W113" s="44">
        <v>675</v>
      </c>
      <c r="X113" s="44">
        <v>750</v>
      </c>
      <c r="Y113" s="44">
        <v>-30</v>
      </c>
      <c r="Z113" s="44"/>
      <c r="AA113" s="44"/>
      <c r="AB113" s="44"/>
      <c r="AC113" s="44"/>
      <c r="AD113" s="44"/>
      <c r="AE113" s="44"/>
      <c r="AF113" s="44"/>
      <c r="AG113" s="44"/>
      <c r="AH113" s="44">
        <v>-195</v>
      </c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>
        <v>-90</v>
      </c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  <c r="ET113" s="2"/>
      <c r="EU113" s="2"/>
      <c r="EV113" s="2"/>
      <c r="EW113" s="2"/>
      <c r="EX113" s="2"/>
      <c r="EY113" s="2"/>
      <c r="EZ113" s="2"/>
      <c r="FA113" s="2"/>
      <c r="FB113" s="2"/>
      <c r="FC113" s="2"/>
      <c r="FD113" s="2"/>
      <c r="FE113" s="2"/>
      <c r="FF113" s="2"/>
      <c r="FG113" s="2"/>
      <c r="FH113" s="2"/>
      <c r="FI113" s="2"/>
      <c r="FJ113" s="2"/>
      <c r="FK113" s="2"/>
      <c r="FL113" s="2"/>
      <c r="FM113" s="2"/>
      <c r="FN113" s="2"/>
      <c r="FO113" s="2"/>
      <c r="FP113" s="2"/>
      <c r="FQ113" s="2"/>
      <c r="FR113" s="2"/>
      <c r="FS113" s="2"/>
      <c r="FT113" s="2"/>
      <c r="FU113" s="2"/>
      <c r="FV113" s="2"/>
      <c r="FW113" s="2"/>
      <c r="FX113" s="2"/>
      <c r="FY113" s="2"/>
      <c r="FZ113" s="2"/>
      <c r="GA113" s="2"/>
      <c r="GB113" s="2"/>
      <c r="GC113" s="2"/>
      <c r="GD113" s="2"/>
    </row>
    <row r="114" spans="1:186" x14ac:dyDescent="0.25">
      <c r="A114" s="35">
        <v>5</v>
      </c>
      <c r="B114" s="36">
        <v>1295</v>
      </c>
      <c r="C114" s="37" t="s">
        <v>168</v>
      </c>
      <c r="D114" s="38">
        <v>42314</v>
      </c>
      <c r="E114" s="39">
        <v>23</v>
      </c>
      <c r="F114" s="40">
        <v>0.33660000000000001</v>
      </c>
      <c r="G114" s="41">
        <f>SUM(L114:BL114)</f>
        <v>1671940</v>
      </c>
      <c r="H114" s="41">
        <v>0</v>
      </c>
      <c r="I114" s="42">
        <f>((G114+H114)/((F114*(A114*1000000))))</f>
        <v>0.99342840166369573</v>
      </c>
      <c r="J114" s="43">
        <f>IF(E114&gt;12,SUM(AD114:AP114)/$D$177/12," ")</f>
        <v>0.1297396390214321</v>
      </c>
      <c r="K114" s="39">
        <f>IF(E114&lt;12," ",J114/$J$183*100)</f>
        <v>93.265675729809089</v>
      </c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>
        <v>2250</v>
      </c>
      <c r="AE114" s="44">
        <v>61875</v>
      </c>
      <c r="AF114" s="44">
        <v>81970</v>
      </c>
      <c r="AG114" s="44">
        <v>90000</v>
      </c>
      <c r="AH114" s="44">
        <v>102375</v>
      </c>
      <c r="AI114" s="44">
        <v>71625</v>
      </c>
      <c r="AJ114" s="44">
        <v>73875</v>
      </c>
      <c r="AK114" s="44">
        <v>80405</v>
      </c>
      <c r="AL114" s="44">
        <v>88405</v>
      </c>
      <c r="AM114" s="44">
        <v>105000</v>
      </c>
      <c r="AN114" s="44">
        <v>89180</v>
      </c>
      <c r="AO114" s="44">
        <v>63000</v>
      </c>
      <c r="AP114" s="44">
        <v>65625</v>
      </c>
      <c r="AQ114" s="44">
        <v>85125</v>
      </c>
      <c r="AR114" s="44">
        <v>67875</v>
      </c>
      <c r="AS114" s="44">
        <v>66750</v>
      </c>
      <c r="AT114" s="44">
        <v>66000</v>
      </c>
      <c r="AU114" s="44">
        <v>71505</v>
      </c>
      <c r="AV114" s="44">
        <v>69305</v>
      </c>
      <c r="AW114" s="44">
        <v>63750</v>
      </c>
      <c r="AX114" s="44">
        <v>40500</v>
      </c>
      <c r="AY114" s="44">
        <v>39375</v>
      </c>
      <c r="AZ114" s="44">
        <v>30500</v>
      </c>
      <c r="BA114" s="44">
        <v>22955</v>
      </c>
      <c r="BB114" s="44">
        <v>12745</v>
      </c>
      <c r="BC114" s="44">
        <v>11625</v>
      </c>
      <c r="BD114" s="44">
        <v>6370</v>
      </c>
      <c r="BE114" s="44">
        <v>4855</v>
      </c>
      <c r="BF114" s="44">
        <v>7875</v>
      </c>
      <c r="BG114" s="44">
        <v>6000</v>
      </c>
      <c r="BH114" s="44">
        <v>5245</v>
      </c>
      <c r="BI114" s="44">
        <v>4875</v>
      </c>
      <c r="BJ114" s="44">
        <v>4500</v>
      </c>
      <c r="BK114" s="44">
        <v>3750</v>
      </c>
      <c r="BL114" s="44">
        <v>4875</v>
      </c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  <c r="EU114" s="2"/>
      <c r="EV114" s="2"/>
      <c r="EW114" s="2"/>
      <c r="EX114" s="2"/>
      <c r="EY114" s="2"/>
      <c r="EZ114" s="2"/>
      <c r="FA114" s="2"/>
      <c r="FB114" s="2"/>
      <c r="FC114" s="2"/>
      <c r="FD114" s="2"/>
      <c r="FE114" s="2"/>
      <c r="FF114" s="2"/>
      <c r="FG114" s="2"/>
      <c r="FH114" s="2"/>
      <c r="FI114" s="2"/>
      <c r="FJ114" s="2"/>
      <c r="FK114" s="2"/>
      <c r="FL114" s="2"/>
      <c r="FM114" s="2"/>
      <c r="FN114" s="2"/>
      <c r="FO114" s="2"/>
      <c r="FP114" s="2"/>
      <c r="FQ114" s="2"/>
      <c r="FR114" s="2"/>
      <c r="FS114" s="2"/>
      <c r="FT114" s="2"/>
      <c r="FU114" s="2"/>
      <c r="FV114" s="2"/>
      <c r="FW114" s="2"/>
      <c r="FX114" s="2"/>
      <c r="FY114" s="2"/>
      <c r="FZ114" s="2"/>
      <c r="GA114" s="2"/>
      <c r="GB114" s="2"/>
      <c r="GC114" s="2"/>
      <c r="GD114" s="2"/>
    </row>
    <row r="115" spans="1:186" x14ac:dyDescent="0.25">
      <c r="A115" s="47" t="s">
        <v>234</v>
      </c>
      <c r="B115" s="48"/>
      <c r="C115" s="48"/>
      <c r="D115" s="48"/>
      <c r="E115" s="48"/>
      <c r="F115" s="48"/>
      <c r="G115" s="48"/>
      <c r="H115" s="48"/>
      <c r="I115" s="48"/>
      <c r="J115" s="48"/>
      <c r="K115" s="49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4"/>
      <c r="BK115" s="44"/>
      <c r="BL115" s="44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  <c r="EO115" s="2"/>
      <c r="EP115" s="2"/>
      <c r="EQ115" s="2"/>
      <c r="ER115" s="2"/>
      <c r="ES115" s="2"/>
      <c r="ET115" s="2"/>
      <c r="EU115" s="2"/>
      <c r="EV115" s="2"/>
      <c r="EW115" s="2"/>
      <c r="EX115" s="2"/>
      <c r="EY115" s="2"/>
      <c r="EZ115" s="2"/>
      <c r="FA115" s="2"/>
      <c r="FB115" s="2"/>
      <c r="FC115" s="2"/>
      <c r="FD115" s="2"/>
      <c r="FE115" s="2"/>
      <c r="FF115" s="2"/>
      <c r="FG115" s="2"/>
      <c r="FH115" s="2"/>
      <c r="FI115" s="2"/>
      <c r="FJ115" s="2"/>
      <c r="FK115" s="2"/>
      <c r="FL115" s="2"/>
      <c r="FM115" s="2"/>
      <c r="FN115" s="2"/>
      <c r="FO115" s="2"/>
      <c r="FP115" s="2"/>
      <c r="FQ115" s="2"/>
      <c r="FR115" s="2"/>
      <c r="FS115" s="2"/>
      <c r="FT115" s="2"/>
      <c r="FU115" s="2"/>
      <c r="FV115" s="2"/>
      <c r="FW115" s="2"/>
      <c r="FX115" s="2"/>
      <c r="FY115" s="2"/>
      <c r="FZ115" s="2"/>
      <c r="GA115" s="2"/>
      <c r="GB115" s="2"/>
      <c r="GC115" s="2"/>
      <c r="GD115" s="2"/>
    </row>
    <row r="116" spans="1:186" x14ac:dyDescent="0.25">
      <c r="A116" s="35">
        <v>10</v>
      </c>
      <c r="B116" s="36">
        <v>1313</v>
      </c>
      <c r="C116" s="37" t="s">
        <v>173</v>
      </c>
      <c r="D116" s="38">
        <v>42430</v>
      </c>
      <c r="E116" s="39">
        <v>17</v>
      </c>
      <c r="F116" s="40">
        <v>0.2029</v>
      </c>
      <c r="G116" s="41">
        <f>SUM(L116:BL116)</f>
        <v>1960820</v>
      </c>
      <c r="H116" s="41">
        <v>0</v>
      </c>
      <c r="I116" s="42">
        <f>((G116+H116)/((F116*(A116*1000000))))</f>
        <v>0.96639724001971417</v>
      </c>
      <c r="J116" s="43">
        <f>IF(E116&gt;12,SUM(AU116:BG116)/$D$177/12," ")</f>
        <v>0.22070972237737316</v>
      </c>
      <c r="K116" s="39">
        <f>IF(E116&lt;12," ",J116/$J$184*100)</f>
        <v>113.17140388580569</v>
      </c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>
        <v>87500</v>
      </c>
      <c r="AV116" s="44">
        <v>185000</v>
      </c>
      <c r="AW116" s="44">
        <v>176250</v>
      </c>
      <c r="AX116" s="44">
        <v>152000</v>
      </c>
      <c r="AY116" s="44">
        <v>136290</v>
      </c>
      <c r="AZ116" s="44">
        <v>130750</v>
      </c>
      <c r="BA116" s="44">
        <v>136250</v>
      </c>
      <c r="BB116" s="44">
        <v>125000</v>
      </c>
      <c r="BC116" s="44">
        <v>102000</v>
      </c>
      <c r="BD116" s="44">
        <v>112250</v>
      </c>
      <c r="BE116" s="44">
        <v>110500</v>
      </c>
      <c r="BF116" s="44">
        <v>103850</v>
      </c>
      <c r="BG116" s="44">
        <v>102000</v>
      </c>
      <c r="BH116" s="44">
        <v>98750</v>
      </c>
      <c r="BI116" s="44">
        <v>72140</v>
      </c>
      <c r="BJ116" s="44">
        <v>59750</v>
      </c>
      <c r="BK116" s="44">
        <v>48710</v>
      </c>
      <c r="BL116" s="44">
        <v>21830</v>
      </c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</row>
    <row r="117" spans="1:186" x14ac:dyDescent="0.25">
      <c r="A117" s="35">
        <v>10</v>
      </c>
      <c r="B117" s="36">
        <v>1280</v>
      </c>
      <c r="C117" s="37" t="s">
        <v>174</v>
      </c>
      <c r="D117" s="38">
        <v>42342</v>
      </c>
      <c r="E117" s="39">
        <v>14</v>
      </c>
      <c r="F117" s="40">
        <v>0.20344999999999999</v>
      </c>
      <c r="G117" s="41">
        <f>SUM(L117:BL117)</f>
        <v>2028200</v>
      </c>
      <c r="H117" s="41">
        <v>0</v>
      </c>
      <c r="I117" s="42">
        <f>((G117+H117)/((F117*(A117*1000000))))</f>
        <v>0.99690341607274513</v>
      </c>
      <c r="J117" s="43">
        <f>IF(E117&gt;12,SUM(AH117:AT117)/$D$177/12," ")</f>
        <v>0.2456446919766582</v>
      </c>
      <c r="K117" s="39">
        <f>IF(E117&lt;12," ",J117/$J$184*100)</f>
        <v>125.95709128101701</v>
      </c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>
        <v>6750</v>
      </c>
      <c r="AI117" s="44">
        <v>145750</v>
      </c>
      <c r="AJ117" s="44">
        <v>164750</v>
      </c>
      <c r="AK117" s="44">
        <v>171890</v>
      </c>
      <c r="AL117" s="44">
        <v>182000</v>
      </c>
      <c r="AM117" s="44">
        <v>181250</v>
      </c>
      <c r="AN117" s="44">
        <v>158500</v>
      </c>
      <c r="AO117" s="44">
        <v>147750</v>
      </c>
      <c r="AP117" s="44">
        <v>141000</v>
      </c>
      <c r="AQ117" s="44">
        <v>176250</v>
      </c>
      <c r="AR117" s="44">
        <v>134500</v>
      </c>
      <c r="AS117" s="44">
        <v>120500</v>
      </c>
      <c r="AT117" s="44">
        <v>116250</v>
      </c>
      <c r="AU117" s="44">
        <v>66610</v>
      </c>
      <c r="AV117" s="44">
        <v>43000</v>
      </c>
      <c r="AW117" s="44">
        <v>24000</v>
      </c>
      <c r="AX117" s="44">
        <v>12750</v>
      </c>
      <c r="AY117" s="44">
        <v>6250</v>
      </c>
      <c r="AZ117" s="44">
        <v>5750</v>
      </c>
      <c r="BA117" s="44">
        <v>4500</v>
      </c>
      <c r="BB117" s="44">
        <v>2500</v>
      </c>
      <c r="BC117" s="44">
        <v>3500</v>
      </c>
      <c r="BD117" s="44">
        <v>4250</v>
      </c>
      <c r="BE117" s="44">
        <v>1710</v>
      </c>
      <c r="BF117" s="44">
        <v>2240</v>
      </c>
      <c r="BG117" s="44">
        <v>500</v>
      </c>
      <c r="BH117" s="44">
        <v>750</v>
      </c>
      <c r="BI117" s="44"/>
      <c r="BJ117" s="44">
        <v>1000</v>
      </c>
      <c r="BK117" s="44">
        <v>750</v>
      </c>
      <c r="BL117" s="44">
        <v>1000</v>
      </c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  <c r="ET117" s="2"/>
      <c r="EU117" s="2"/>
      <c r="EV117" s="2"/>
      <c r="EW117" s="2"/>
      <c r="EX117" s="2"/>
      <c r="EY117" s="2"/>
      <c r="EZ117" s="2"/>
      <c r="FA117" s="2"/>
      <c r="FB117" s="2"/>
      <c r="FC117" s="2"/>
      <c r="FD117" s="2"/>
      <c r="FE117" s="2"/>
      <c r="FF117" s="2"/>
      <c r="FG117" s="2"/>
      <c r="FH117" s="2"/>
      <c r="FI117" s="2"/>
      <c r="FJ117" s="2"/>
      <c r="FK117" s="2"/>
      <c r="FL117" s="2"/>
      <c r="FM117" s="2"/>
      <c r="FN117" s="2"/>
      <c r="FO117" s="2"/>
      <c r="FP117" s="2"/>
      <c r="FQ117" s="2"/>
      <c r="FR117" s="2"/>
      <c r="FS117" s="2"/>
      <c r="FT117" s="2"/>
      <c r="FU117" s="2"/>
      <c r="FV117" s="2"/>
      <c r="FW117" s="2"/>
      <c r="FX117" s="2"/>
      <c r="FY117" s="2"/>
      <c r="FZ117" s="2"/>
      <c r="GA117" s="2"/>
      <c r="GB117" s="2"/>
      <c r="GC117" s="2"/>
      <c r="GD117" s="2"/>
    </row>
    <row r="118" spans="1:186" x14ac:dyDescent="0.25">
      <c r="A118" s="35">
        <v>10</v>
      </c>
      <c r="B118" s="36">
        <v>1224</v>
      </c>
      <c r="C118" s="37" t="s">
        <v>233</v>
      </c>
      <c r="D118" s="38">
        <v>42041</v>
      </c>
      <c r="E118" s="39">
        <v>19</v>
      </c>
      <c r="F118" s="40">
        <v>0.20115</v>
      </c>
      <c r="G118" s="41">
        <f>SUM(L118:BL118)</f>
        <v>54780</v>
      </c>
      <c r="H118" s="41">
        <v>1947380</v>
      </c>
      <c r="I118" s="42">
        <f>((G118+H118)/((F118*(A118*1000000))))</f>
        <v>0.9953566989808601</v>
      </c>
      <c r="J118" s="43">
        <v>0.20071653128640507</v>
      </c>
      <c r="K118" s="39">
        <f>IF(E118&lt;12," ",J118/$J$184*100)</f>
        <v>102.91966925649329</v>
      </c>
      <c r="L118" s="44">
        <v>7000</v>
      </c>
      <c r="M118" s="44">
        <v>8750</v>
      </c>
      <c r="N118" s="44">
        <v>7250</v>
      </c>
      <c r="O118" s="44">
        <v>5250</v>
      </c>
      <c r="P118" s="44">
        <v>4300</v>
      </c>
      <c r="Q118" s="44">
        <v>3750</v>
      </c>
      <c r="R118" s="44">
        <v>3000</v>
      </c>
      <c r="S118" s="44">
        <v>3000</v>
      </c>
      <c r="T118" s="44">
        <v>2600</v>
      </c>
      <c r="U118" s="44">
        <v>2000</v>
      </c>
      <c r="V118" s="44">
        <v>1000</v>
      </c>
      <c r="W118" s="44">
        <v>1250</v>
      </c>
      <c r="X118" s="44">
        <v>850</v>
      </c>
      <c r="Y118" s="44">
        <v>1350</v>
      </c>
      <c r="Z118" s="44">
        <v>1000</v>
      </c>
      <c r="AA118" s="44">
        <v>750</v>
      </c>
      <c r="AB118" s="44">
        <v>500</v>
      </c>
      <c r="AC118" s="44">
        <v>500</v>
      </c>
      <c r="AD118" s="44">
        <v>250</v>
      </c>
      <c r="AE118" s="44"/>
      <c r="AF118" s="44"/>
      <c r="AG118" s="44">
        <v>250</v>
      </c>
      <c r="AH118" s="44">
        <v>180</v>
      </c>
      <c r="AI118" s="44"/>
      <c r="AJ118" s="44"/>
      <c r="AK118" s="44"/>
      <c r="AL118" s="44"/>
      <c r="AM118" s="44"/>
      <c r="AN118" s="44"/>
      <c r="AO118" s="44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4"/>
      <c r="BA118" s="44"/>
      <c r="BB118" s="44"/>
      <c r="BC118" s="44"/>
      <c r="BD118" s="44"/>
      <c r="BE118" s="44"/>
      <c r="BF118" s="44"/>
      <c r="BG118" s="44"/>
      <c r="BH118" s="44"/>
      <c r="BI118" s="44"/>
      <c r="BJ118" s="44"/>
      <c r="BK118" s="44"/>
      <c r="BL118" s="44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  <c r="ET118" s="2"/>
      <c r="EU118" s="2"/>
      <c r="EV118" s="2"/>
      <c r="EW118" s="2"/>
      <c r="EX118" s="2"/>
      <c r="EY118" s="2"/>
      <c r="EZ118" s="2"/>
      <c r="FA118" s="2"/>
      <c r="FB118" s="2"/>
      <c r="FC118" s="2"/>
      <c r="FD118" s="2"/>
      <c r="FE118" s="2"/>
      <c r="FF118" s="2"/>
      <c r="FG118" s="2"/>
      <c r="FH118" s="2"/>
      <c r="FI118" s="2"/>
      <c r="FJ118" s="2"/>
      <c r="FK118" s="2"/>
      <c r="FL118" s="2"/>
      <c r="FM118" s="2"/>
      <c r="FN118" s="2"/>
      <c r="FO118" s="2"/>
      <c r="FP118" s="2"/>
      <c r="FQ118" s="2"/>
      <c r="FR118" s="2"/>
      <c r="FS118" s="2"/>
      <c r="FT118" s="2"/>
      <c r="FU118" s="2"/>
      <c r="FV118" s="2"/>
      <c r="FW118" s="2"/>
      <c r="FX118" s="2"/>
      <c r="FY118" s="2"/>
      <c r="FZ118" s="2"/>
      <c r="GA118" s="2"/>
      <c r="GB118" s="2"/>
      <c r="GC118" s="2"/>
      <c r="GD118" s="2"/>
    </row>
    <row r="119" spans="1:186" x14ac:dyDescent="0.25">
      <c r="A119" s="35">
        <v>10</v>
      </c>
      <c r="B119" s="36">
        <v>1245</v>
      </c>
      <c r="C119" s="37" t="s">
        <v>232</v>
      </c>
      <c r="D119" s="38">
        <v>42097</v>
      </c>
      <c r="E119" s="39">
        <v>23</v>
      </c>
      <c r="F119" s="40">
        <v>0.19817499999999999</v>
      </c>
      <c r="G119" s="41">
        <f>SUM(L119:BL119)</f>
        <v>711210</v>
      </c>
      <c r="H119" s="41">
        <v>1264640</v>
      </c>
      <c r="I119" s="42">
        <f>((G119+H119)/((F119*(A119*1000000))))</f>
        <v>0.99702283335435848</v>
      </c>
      <c r="J119" s="43">
        <v>0.16369175856034129</v>
      </c>
      <c r="K119" s="39">
        <f>IF(E119&lt;12," ",J119/$J$184*100)</f>
        <v>83.934798708755736</v>
      </c>
      <c r="L119" s="44">
        <v>54250</v>
      </c>
      <c r="M119" s="44">
        <v>95000</v>
      </c>
      <c r="N119" s="44">
        <v>80500</v>
      </c>
      <c r="O119" s="44">
        <v>86750</v>
      </c>
      <c r="P119" s="44">
        <v>77250</v>
      </c>
      <c r="Q119" s="44">
        <v>73000</v>
      </c>
      <c r="R119" s="44">
        <v>53500</v>
      </c>
      <c r="S119" s="44">
        <v>37360</v>
      </c>
      <c r="T119" s="44">
        <v>29460</v>
      </c>
      <c r="U119" s="44">
        <v>27210</v>
      </c>
      <c r="V119" s="44">
        <v>20910</v>
      </c>
      <c r="W119" s="44">
        <v>14920</v>
      </c>
      <c r="X119" s="44">
        <v>10300</v>
      </c>
      <c r="Y119" s="44">
        <v>10750</v>
      </c>
      <c r="Z119" s="44">
        <v>10500</v>
      </c>
      <c r="AA119" s="44">
        <v>8500</v>
      </c>
      <c r="AB119" s="44">
        <v>5750</v>
      </c>
      <c r="AC119" s="44">
        <v>4000</v>
      </c>
      <c r="AD119" s="44">
        <v>1870</v>
      </c>
      <c r="AE119" s="44">
        <v>1500</v>
      </c>
      <c r="AF119" s="44">
        <v>1250</v>
      </c>
      <c r="AG119" s="44">
        <v>1250</v>
      </c>
      <c r="AH119" s="44">
        <v>1840</v>
      </c>
      <c r="AI119" s="44"/>
      <c r="AJ119" s="44">
        <v>2000</v>
      </c>
      <c r="AK119" s="44">
        <v>500</v>
      </c>
      <c r="AL119" s="44">
        <v>500</v>
      </c>
      <c r="AM119" s="44"/>
      <c r="AN119" s="44"/>
      <c r="AO119" s="44">
        <v>250</v>
      </c>
      <c r="AP119" s="44"/>
      <c r="AQ119" s="44">
        <v>250</v>
      </c>
      <c r="AR119" s="44"/>
      <c r="AS119" s="44"/>
      <c r="AT119" s="44"/>
      <c r="AU119" s="44">
        <v>250</v>
      </c>
      <c r="AV119" s="44">
        <v>-160</v>
      </c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  <c r="BG119" s="44"/>
      <c r="BH119" s="44"/>
      <c r="BI119" s="44"/>
      <c r="BJ119" s="44"/>
      <c r="BK119" s="44"/>
      <c r="BL119" s="44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  <c r="EK119" s="2"/>
      <c r="EL119" s="2"/>
      <c r="EM119" s="2"/>
      <c r="EN119" s="2"/>
      <c r="EO119" s="2"/>
      <c r="EP119" s="2"/>
      <c r="EQ119" s="2"/>
      <c r="ER119" s="2"/>
      <c r="ES119" s="2"/>
      <c r="ET119" s="2"/>
      <c r="EU119" s="2"/>
      <c r="EV119" s="2"/>
      <c r="EW119" s="2"/>
      <c r="EX119" s="2"/>
      <c r="EY119" s="2"/>
      <c r="EZ119" s="2"/>
      <c r="FA119" s="2"/>
      <c r="FB119" s="2"/>
      <c r="FC119" s="2"/>
      <c r="FD119" s="2"/>
      <c r="FE119" s="2"/>
      <c r="FF119" s="2"/>
      <c r="FG119" s="2"/>
      <c r="FH119" s="2"/>
      <c r="FI119" s="2"/>
      <c r="FJ119" s="2"/>
      <c r="FK119" s="2"/>
      <c r="FL119" s="2"/>
      <c r="FM119" s="2"/>
      <c r="FN119" s="2"/>
      <c r="FO119" s="2"/>
      <c r="FP119" s="2"/>
      <c r="FQ119" s="2"/>
      <c r="FR119" s="2"/>
      <c r="FS119" s="2"/>
      <c r="FT119" s="2"/>
      <c r="FU119" s="2"/>
      <c r="FV119" s="2"/>
      <c r="FW119" s="2"/>
      <c r="FX119" s="2"/>
      <c r="FY119" s="2"/>
      <c r="FZ119" s="2"/>
      <c r="GA119" s="2"/>
      <c r="GB119" s="2"/>
      <c r="GC119" s="2"/>
      <c r="GD119" s="2"/>
    </row>
    <row r="120" spans="1:186" x14ac:dyDescent="0.25">
      <c r="A120" s="35">
        <v>10</v>
      </c>
      <c r="B120" s="36">
        <v>1327</v>
      </c>
      <c r="C120" s="46" t="s">
        <v>177</v>
      </c>
      <c r="D120" s="38">
        <v>42482</v>
      </c>
      <c r="E120" s="39">
        <f>(+$K$4-D120+1)/7</f>
        <v>10</v>
      </c>
      <c r="F120" s="40">
        <v>0.20399999999999999</v>
      </c>
      <c r="G120" s="41">
        <f>SUM(L120:BL120)</f>
        <v>1239420</v>
      </c>
      <c r="H120" s="41">
        <v>0</v>
      </c>
      <c r="I120" s="42">
        <f>((G120+H120)/((F120*(A120*1000000))))</f>
        <v>0.60755882352941182</v>
      </c>
      <c r="J120" s="43" t="str">
        <f>IF(E120&gt;12,SUM(BB120:BL120)/$D$177/12," ")</f>
        <v xml:space="preserve"> </v>
      </c>
      <c r="K120" s="39" t="str">
        <f>IF(E120&lt;12," ",J120/$J$184*100)</f>
        <v xml:space="preserve"> </v>
      </c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  <c r="AL120" s="44"/>
      <c r="AM120" s="44"/>
      <c r="AN120" s="44"/>
      <c r="AO120" s="44"/>
      <c r="AP120" s="44"/>
      <c r="AQ120" s="44"/>
      <c r="AR120" s="44"/>
      <c r="AS120" s="44"/>
      <c r="AT120" s="44"/>
      <c r="AU120" s="44"/>
      <c r="AV120" s="44"/>
      <c r="AW120" s="44"/>
      <c r="AX120" s="44"/>
      <c r="AY120" s="44"/>
      <c r="AZ120" s="44"/>
      <c r="BA120" s="44"/>
      <c r="BB120" s="44">
        <v>7500</v>
      </c>
      <c r="BC120" s="44">
        <v>125500</v>
      </c>
      <c r="BD120" s="44">
        <v>154990</v>
      </c>
      <c r="BE120" s="44">
        <v>137000</v>
      </c>
      <c r="BF120" s="44">
        <v>135560</v>
      </c>
      <c r="BG120" s="44">
        <v>122250</v>
      </c>
      <c r="BH120" s="44">
        <v>118500</v>
      </c>
      <c r="BI120" s="44">
        <v>107500</v>
      </c>
      <c r="BJ120" s="44">
        <v>117990</v>
      </c>
      <c r="BK120" s="44">
        <v>124500</v>
      </c>
      <c r="BL120" s="44">
        <v>88130</v>
      </c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</row>
    <row r="121" spans="1:186" x14ac:dyDescent="0.25">
      <c r="A121" s="35">
        <v>10</v>
      </c>
      <c r="B121" s="36">
        <v>1267</v>
      </c>
      <c r="C121" s="37" t="s">
        <v>231</v>
      </c>
      <c r="D121" s="38">
        <v>42223</v>
      </c>
      <c r="E121" s="39">
        <v>18</v>
      </c>
      <c r="F121" s="40">
        <v>0.20399999999999999</v>
      </c>
      <c r="G121" s="41">
        <f>SUM(L121:BL121)</f>
        <v>2031230</v>
      </c>
      <c r="H121" s="41">
        <v>0</v>
      </c>
      <c r="I121" s="42">
        <f>((G121+H121)/((F121*(A121*1000000))))</f>
        <v>0.99570098039215693</v>
      </c>
      <c r="J121" s="43">
        <f>IF(E121&gt;12,SUM(Q121:AC121)/$D$177/12," ")</f>
        <v>0.20503593295352388</v>
      </c>
      <c r="K121" s="39">
        <f>IF(E121&lt;12," ",J121/$J$184*100)</f>
        <v>105.13449126500775</v>
      </c>
      <c r="L121" s="44"/>
      <c r="M121" s="44"/>
      <c r="N121" s="44"/>
      <c r="O121" s="44"/>
      <c r="P121" s="44"/>
      <c r="Q121" s="44">
        <v>5250</v>
      </c>
      <c r="R121" s="44">
        <v>103000</v>
      </c>
      <c r="S121" s="44">
        <v>132540</v>
      </c>
      <c r="T121" s="44">
        <v>155250</v>
      </c>
      <c r="U121" s="44">
        <v>162250</v>
      </c>
      <c r="V121" s="44">
        <v>119250</v>
      </c>
      <c r="W121" s="44">
        <v>115750</v>
      </c>
      <c r="X121" s="44">
        <v>127250</v>
      </c>
      <c r="Y121" s="44">
        <v>124000</v>
      </c>
      <c r="Z121" s="44">
        <v>122750</v>
      </c>
      <c r="AA121" s="44">
        <v>134750</v>
      </c>
      <c r="AB121" s="44">
        <v>123990</v>
      </c>
      <c r="AC121" s="44">
        <v>115750</v>
      </c>
      <c r="AD121" s="44">
        <v>105500</v>
      </c>
      <c r="AE121" s="44">
        <v>95250</v>
      </c>
      <c r="AF121" s="44">
        <v>71750</v>
      </c>
      <c r="AG121" s="44">
        <v>51490</v>
      </c>
      <c r="AH121" s="44">
        <v>54320</v>
      </c>
      <c r="AI121" s="44">
        <v>29750</v>
      </c>
      <c r="AJ121" s="44">
        <v>22500</v>
      </c>
      <c r="AK121" s="44">
        <v>14750</v>
      </c>
      <c r="AL121" s="44">
        <v>11750</v>
      </c>
      <c r="AM121" s="44">
        <v>8000</v>
      </c>
      <c r="AN121" s="44">
        <v>8250</v>
      </c>
      <c r="AO121" s="44">
        <v>3500</v>
      </c>
      <c r="AP121" s="44">
        <v>3380</v>
      </c>
      <c r="AQ121" s="44">
        <v>2100</v>
      </c>
      <c r="AR121" s="44">
        <v>2310</v>
      </c>
      <c r="AS121" s="44">
        <v>1600</v>
      </c>
      <c r="AT121" s="44">
        <v>1500</v>
      </c>
      <c r="AU121" s="44"/>
      <c r="AV121" s="44">
        <v>1000</v>
      </c>
      <c r="AW121" s="44">
        <v>250</v>
      </c>
      <c r="AX121" s="44"/>
      <c r="AY121" s="44"/>
      <c r="AZ121" s="44">
        <v>250</v>
      </c>
      <c r="BA121" s="44">
        <v>250</v>
      </c>
      <c r="BB121" s="44"/>
      <c r="BC121" s="44"/>
      <c r="BD121" s="44"/>
      <c r="BE121" s="44"/>
      <c r="BF121" s="44"/>
      <c r="BG121" s="44"/>
      <c r="BH121" s="44"/>
      <c r="BI121" s="44"/>
      <c r="BJ121" s="44"/>
      <c r="BK121" s="44"/>
      <c r="BL121" s="44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  <c r="EN121" s="2"/>
      <c r="EO121" s="2"/>
      <c r="EP121" s="2"/>
      <c r="EQ121" s="2"/>
      <c r="ER121" s="2"/>
      <c r="ES121" s="2"/>
      <c r="ET121" s="2"/>
      <c r="EU121" s="2"/>
      <c r="EV121" s="2"/>
      <c r="EW121" s="2"/>
      <c r="EX121" s="2"/>
      <c r="EY121" s="2"/>
      <c r="EZ121" s="2"/>
      <c r="FA121" s="2"/>
      <c r="FB121" s="2"/>
      <c r="FC121" s="2"/>
      <c r="FD121" s="2"/>
      <c r="FE121" s="2"/>
      <c r="FF121" s="2"/>
      <c r="FG121" s="2"/>
      <c r="FH121" s="2"/>
      <c r="FI121" s="2"/>
      <c r="FJ121" s="2"/>
      <c r="FK121" s="2"/>
      <c r="FL121" s="2"/>
      <c r="FM121" s="2"/>
      <c r="FN121" s="2"/>
      <c r="FO121" s="2"/>
      <c r="FP121" s="2"/>
      <c r="FQ121" s="2"/>
      <c r="FR121" s="2"/>
      <c r="FS121" s="2"/>
      <c r="FT121" s="2"/>
      <c r="FU121" s="2"/>
      <c r="FV121" s="2"/>
      <c r="FW121" s="2"/>
      <c r="FX121" s="2"/>
      <c r="FY121" s="2"/>
      <c r="FZ121" s="2"/>
      <c r="GA121" s="2"/>
      <c r="GB121" s="2"/>
      <c r="GC121" s="2"/>
      <c r="GD121" s="2"/>
    </row>
    <row r="122" spans="1:186" x14ac:dyDescent="0.25">
      <c r="A122" s="35">
        <v>10</v>
      </c>
      <c r="B122" s="36">
        <v>1239</v>
      </c>
      <c r="C122" s="37" t="s">
        <v>230</v>
      </c>
      <c r="D122" s="38">
        <v>41936</v>
      </c>
      <c r="E122" s="39">
        <v>22</v>
      </c>
      <c r="F122" s="40">
        <v>0.20399999999999999</v>
      </c>
      <c r="G122" s="41">
        <f>SUM(L122:BL122)</f>
        <v>250</v>
      </c>
      <c r="H122" s="41">
        <v>2017910</v>
      </c>
      <c r="I122" s="42">
        <f>((G122+H122)/((F122*(A122*1000000))))</f>
        <v>0.98929411764705899</v>
      </c>
      <c r="J122" s="43">
        <v>0.1934115825925985</v>
      </c>
      <c r="K122" s="39">
        <f>IF(E122&lt;12," ",J122/$J$184*100)</f>
        <v>99.173974277192173</v>
      </c>
      <c r="L122" s="44">
        <v>250</v>
      </c>
      <c r="M122" s="44"/>
      <c r="N122" s="44"/>
      <c r="O122" s="44">
        <v>250</v>
      </c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>
        <v>-250</v>
      </c>
      <c r="AM122" s="44"/>
      <c r="AN122" s="44"/>
      <c r="AO122" s="44"/>
      <c r="AP122" s="44"/>
      <c r="AQ122" s="44"/>
      <c r="AR122" s="44"/>
      <c r="AS122" s="44"/>
      <c r="AT122" s="44"/>
      <c r="AU122" s="44"/>
      <c r="AV122" s="44"/>
      <c r="AW122" s="44"/>
      <c r="AX122" s="44"/>
      <c r="AY122" s="44"/>
      <c r="AZ122" s="44"/>
      <c r="BA122" s="44"/>
      <c r="BB122" s="44"/>
      <c r="BC122" s="44"/>
      <c r="BD122" s="44"/>
      <c r="BE122" s="44"/>
      <c r="BF122" s="44"/>
      <c r="BG122" s="44"/>
      <c r="BH122" s="44"/>
      <c r="BI122" s="44"/>
      <c r="BJ122" s="44"/>
      <c r="BK122" s="44"/>
      <c r="BL122" s="44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  <c r="EK122" s="2"/>
      <c r="EL122" s="2"/>
      <c r="EM122" s="2"/>
      <c r="EN122" s="2"/>
      <c r="EO122" s="2"/>
      <c r="EP122" s="2"/>
      <c r="EQ122" s="2"/>
      <c r="ER122" s="2"/>
      <c r="ES122" s="2"/>
      <c r="ET122" s="2"/>
      <c r="EU122" s="2"/>
      <c r="EV122" s="2"/>
      <c r="EW122" s="2"/>
      <c r="EX122" s="2"/>
      <c r="EY122" s="2"/>
      <c r="EZ122" s="2"/>
      <c r="FA122" s="2"/>
      <c r="FB122" s="2"/>
      <c r="FC122" s="2"/>
      <c r="FD122" s="2"/>
      <c r="FE122" s="2"/>
      <c r="FF122" s="2"/>
      <c r="FG122" s="2"/>
      <c r="FH122" s="2"/>
      <c r="FI122" s="2"/>
      <c r="FJ122" s="2"/>
      <c r="FK122" s="2"/>
      <c r="FL122" s="2"/>
      <c r="FM122" s="2"/>
      <c r="FN122" s="2"/>
      <c r="FO122" s="2"/>
      <c r="FP122" s="2"/>
      <c r="FQ122" s="2"/>
      <c r="FR122" s="2"/>
      <c r="FS122" s="2"/>
      <c r="FT122" s="2"/>
      <c r="FU122" s="2"/>
      <c r="FV122" s="2"/>
      <c r="FW122" s="2"/>
      <c r="FX122" s="2"/>
      <c r="FY122" s="2"/>
      <c r="FZ122" s="2"/>
      <c r="GA122" s="2"/>
      <c r="GB122" s="2"/>
      <c r="GC122" s="2"/>
      <c r="GD122" s="2"/>
    </row>
    <row r="123" spans="1:186" x14ac:dyDescent="0.25">
      <c r="A123" s="35">
        <v>10</v>
      </c>
      <c r="B123" s="36">
        <v>1223</v>
      </c>
      <c r="C123" s="37" t="s">
        <v>229</v>
      </c>
      <c r="D123" s="38">
        <v>41978</v>
      </c>
      <c r="E123" s="39">
        <v>27</v>
      </c>
      <c r="F123" s="40">
        <v>0.20305000000000001</v>
      </c>
      <c r="G123" s="41">
        <f>SUM(L123:BL123)</f>
        <v>36510</v>
      </c>
      <c r="H123" s="41">
        <v>1973730</v>
      </c>
      <c r="I123" s="42">
        <f>((G123+H123)/((F123*(A123*1000000))))</f>
        <v>0.99002216202905691</v>
      </c>
      <c r="J123" s="43">
        <v>0.13117389847278299</v>
      </c>
      <c r="K123" s="39">
        <f>IF(E123&lt;12," ",J123/$J$184*100)</f>
        <v>67.260898538744641</v>
      </c>
      <c r="L123" s="44">
        <v>3750</v>
      </c>
      <c r="M123" s="44">
        <v>4500</v>
      </c>
      <c r="N123" s="44">
        <v>5750</v>
      </c>
      <c r="O123" s="44">
        <v>4750</v>
      </c>
      <c r="P123" s="44">
        <v>3720</v>
      </c>
      <c r="Q123" s="44">
        <v>3000</v>
      </c>
      <c r="R123" s="44">
        <v>1000</v>
      </c>
      <c r="S123" s="44">
        <v>2750</v>
      </c>
      <c r="T123" s="44">
        <v>2250</v>
      </c>
      <c r="U123" s="44">
        <v>1750</v>
      </c>
      <c r="V123" s="44">
        <v>60</v>
      </c>
      <c r="W123" s="44">
        <v>750</v>
      </c>
      <c r="X123" s="44">
        <v>1250</v>
      </c>
      <c r="Y123" s="44">
        <v>500</v>
      </c>
      <c r="Z123" s="44"/>
      <c r="AA123" s="44">
        <v>250</v>
      </c>
      <c r="AB123" s="44">
        <v>40</v>
      </c>
      <c r="AC123" s="44">
        <v>-60</v>
      </c>
      <c r="AD123" s="44"/>
      <c r="AE123" s="44"/>
      <c r="AF123" s="44"/>
      <c r="AG123" s="44"/>
      <c r="AH123" s="44">
        <v>500</v>
      </c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4"/>
      <c r="BA123" s="44"/>
      <c r="BB123" s="44"/>
      <c r="BC123" s="44"/>
      <c r="BD123" s="44"/>
      <c r="BE123" s="44"/>
      <c r="BF123" s="44"/>
      <c r="BG123" s="44"/>
      <c r="BH123" s="44"/>
      <c r="BI123" s="44"/>
      <c r="BJ123" s="44"/>
      <c r="BK123" s="44"/>
      <c r="BL123" s="44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  <c r="EN123" s="2"/>
      <c r="EO123" s="2"/>
      <c r="EP123" s="2"/>
      <c r="EQ123" s="2"/>
      <c r="ER123" s="2"/>
      <c r="ES123" s="2"/>
      <c r="ET123" s="2"/>
      <c r="EU123" s="2"/>
      <c r="EV123" s="2"/>
      <c r="EW123" s="2"/>
      <c r="EX123" s="2"/>
      <c r="EY123" s="2"/>
      <c r="EZ123" s="2"/>
      <c r="FA123" s="2"/>
      <c r="FB123" s="2"/>
      <c r="FC123" s="2"/>
      <c r="FD123" s="2"/>
      <c r="FE123" s="2"/>
      <c r="FF123" s="2"/>
      <c r="FG123" s="2"/>
      <c r="FH123" s="2"/>
      <c r="FI123" s="2"/>
      <c r="FJ123" s="2"/>
      <c r="FK123" s="2"/>
      <c r="FL123" s="2"/>
      <c r="FM123" s="2"/>
      <c r="FN123" s="2"/>
      <c r="FO123" s="2"/>
      <c r="FP123" s="2"/>
      <c r="FQ123" s="2"/>
      <c r="FR123" s="2"/>
      <c r="FS123" s="2"/>
      <c r="FT123" s="2"/>
      <c r="FU123" s="2"/>
      <c r="FV123" s="2"/>
      <c r="FW123" s="2"/>
      <c r="FX123" s="2"/>
      <c r="FY123" s="2"/>
      <c r="FZ123" s="2"/>
      <c r="GA123" s="2"/>
      <c r="GB123" s="2"/>
      <c r="GC123" s="2"/>
      <c r="GD123" s="2"/>
    </row>
    <row r="124" spans="1:186" x14ac:dyDescent="0.25">
      <c r="A124" s="35">
        <v>10</v>
      </c>
      <c r="B124" s="36">
        <v>1293</v>
      </c>
      <c r="C124" s="37" t="s">
        <v>180</v>
      </c>
      <c r="D124" s="38">
        <v>42405</v>
      </c>
      <c r="E124" s="39">
        <v>15</v>
      </c>
      <c r="F124" s="40">
        <v>0.20385</v>
      </c>
      <c r="G124" s="41">
        <f>SUM(L124:BL124)</f>
        <v>2013630</v>
      </c>
      <c r="H124" s="41">
        <v>0</v>
      </c>
      <c r="I124" s="42">
        <f>((G124+H124)/((F124*(A124*1000000))))</f>
        <v>0.98779985283296545</v>
      </c>
      <c r="J124" s="43">
        <f>IF(E124&gt;12,SUM(AQ124:BC124)/$D$177/12," ")</f>
        <v>0.24549840682167576</v>
      </c>
      <c r="K124" s="39">
        <f>IF(E124&lt;12," ",J124/$J$184*100)</f>
        <v>125.88208191496516</v>
      </c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>
        <v>10250</v>
      </c>
      <c r="AR124" s="44">
        <v>173250</v>
      </c>
      <c r="AS124" s="44">
        <v>190250</v>
      </c>
      <c r="AT124" s="44">
        <v>216000</v>
      </c>
      <c r="AU124" s="44">
        <v>208050</v>
      </c>
      <c r="AV124" s="44">
        <v>195750</v>
      </c>
      <c r="AW124" s="44">
        <v>187250</v>
      </c>
      <c r="AX124" s="44">
        <v>145970</v>
      </c>
      <c r="AY124" s="44">
        <v>134270</v>
      </c>
      <c r="AZ124" s="44">
        <v>114500</v>
      </c>
      <c r="BA124" s="44">
        <v>109250</v>
      </c>
      <c r="BB124" s="44">
        <v>96750</v>
      </c>
      <c r="BC124" s="44">
        <v>64500</v>
      </c>
      <c r="BD124" s="44">
        <v>47500</v>
      </c>
      <c r="BE124" s="44">
        <v>37130</v>
      </c>
      <c r="BF124" s="44">
        <v>25250</v>
      </c>
      <c r="BG124" s="44">
        <v>15750</v>
      </c>
      <c r="BH124" s="44">
        <v>14510</v>
      </c>
      <c r="BI124" s="44">
        <v>10550</v>
      </c>
      <c r="BJ124" s="44">
        <v>5250</v>
      </c>
      <c r="BK124" s="44">
        <v>6750</v>
      </c>
      <c r="BL124" s="44">
        <v>4900</v>
      </c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  <c r="EG124" s="2"/>
      <c r="EH124" s="2"/>
      <c r="EI124" s="2"/>
      <c r="EJ124" s="2"/>
      <c r="EK124" s="2"/>
      <c r="EL124" s="2"/>
      <c r="EM124" s="2"/>
      <c r="EN124" s="2"/>
      <c r="EO124" s="2"/>
      <c r="EP124" s="2"/>
      <c r="EQ124" s="2"/>
      <c r="ER124" s="2"/>
      <c r="ES124" s="2"/>
      <c r="ET124" s="2"/>
      <c r="EU124" s="2"/>
      <c r="EV124" s="2"/>
      <c r="EW124" s="2"/>
      <c r="EX124" s="2"/>
      <c r="EY124" s="2"/>
      <c r="EZ124" s="2"/>
      <c r="FA124" s="2"/>
      <c r="FB124" s="2"/>
      <c r="FC124" s="2"/>
      <c r="FD124" s="2"/>
      <c r="FE124" s="2"/>
      <c r="FF124" s="2"/>
      <c r="FG124" s="2"/>
      <c r="FH124" s="2"/>
      <c r="FI124" s="2"/>
      <c r="FJ124" s="2"/>
      <c r="FK124" s="2"/>
      <c r="FL124" s="2"/>
      <c r="FM124" s="2"/>
      <c r="FN124" s="2"/>
      <c r="FO124" s="2"/>
      <c r="FP124" s="2"/>
      <c r="FQ124" s="2"/>
      <c r="FR124" s="2"/>
      <c r="FS124" s="2"/>
      <c r="FT124" s="2"/>
      <c r="FU124" s="2"/>
      <c r="FV124" s="2"/>
      <c r="FW124" s="2"/>
      <c r="FX124" s="2"/>
      <c r="FY124" s="2"/>
      <c r="FZ124" s="2"/>
      <c r="GA124" s="2"/>
      <c r="GB124" s="2"/>
      <c r="GC124" s="2"/>
      <c r="GD124" s="2"/>
    </row>
    <row r="125" spans="1:186" x14ac:dyDescent="0.25">
      <c r="A125" s="35">
        <v>10</v>
      </c>
      <c r="B125" s="36">
        <v>1300</v>
      </c>
      <c r="C125" s="46" t="s">
        <v>181</v>
      </c>
      <c r="D125" s="38">
        <v>42445</v>
      </c>
      <c r="E125" s="39">
        <f>(+$K$4-D125+1)/7</f>
        <v>15.285714285714286</v>
      </c>
      <c r="F125" s="40">
        <v>0.20399999999999999</v>
      </c>
      <c r="G125" s="41">
        <f>SUM(L125:BL125)</f>
        <v>1928300</v>
      </c>
      <c r="H125" s="41">
        <v>0</v>
      </c>
      <c r="I125" s="42">
        <f>((G125+H125)/((F125*(A125*1000000))))</f>
        <v>0.94524509803921575</v>
      </c>
      <c r="J125" s="43">
        <f>IF(E125&gt;11,SUM(AW125:BI125)/$D$177/12," ")</f>
        <v>0.23550846060141817</v>
      </c>
      <c r="K125" s="39">
        <f>IF(J125&gt;0,J125/$J$184*100," ")</f>
        <v>120.75962411694765</v>
      </c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>
        <v>65500</v>
      </c>
      <c r="AX125" s="44">
        <v>188250</v>
      </c>
      <c r="AY125" s="44">
        <v>192330</v>
      </c>
      <c r="AZ125" s="44">
        <v>179250</v>
      </c>
      <c r="BA125" s="44">
        <v>172750</v>
      </c>
      <c r="BB125" s="44">
        <v>160000</v>
      </c>
      <c r="BC125" s="44">
        <v>134500</v>
      </c>
      <c r="BD125" s="44">
        <v>134500</v>
      </c>
      <c r="BE125" s="44">
        <v>110500</v>
      </c>
      <c r="BF125" s="44">
        <v>122040</v>
      </c>
      <c r="BG125" s="44">
        <v>104250</v>
      </c>
      <c r="BH125" s="44">
        <v>112250</v>
      </c>
      <c r="BI125" s="44">
        <v>94800</v>
      </c>
      <c r="BJ125" s="44">
        <v>74000</v>
      </c>
      <c r="BK125" s="44">
        <v>53890</v>
      </c>
      <c r="BL125" s="44">
        <v>29490</v>
      </c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  <c r="EK125" s="2"/>
      <c r="EL125" s="2"/>
      <c r="EM125" s="2"/>
      <c r="EN125" s="2"/>
      <c r="EO125" s="2"/>
      <c r="EP125" s="2"/>
      <c r="EQ125" s="2"/>
      <c r="ER125" s="2"/>
      <c r="ES125" s="2"/>
      <c r="ET125" s="2"/>
      <c r="EU125" s="2"/>
      <c r="EV125" s="2"/>
      <c r="EW125" s="2"/>
      <c r="EX125" s="2"/>
      <c r="EY125" s="2"/>
      <c r="EZ125" s="2"/>
      <c r="FA125" s="2"/>
      <c r="FB125" s="2"/>
      <c r="FC125" s="2"/>
      <c r="FD125" s="2"/>
      <c r="FE125" s="2"/>
      <c r="FF125" s="2"/>
      <c r="FG125" s="2"/>
      <c r="FH125" s="2"/>
      <c r="FI125" s="2"/>
      <c r="FJ125" s="2"/>
      <c r="FK125" s="2"/>
      <c r="FL125" s="2"/>
      <c r="FM125" s="2"/>
      <c r="FN125" s="2"/>
      <c r="FO125" s="2"/>
      <c r="FP125" s="2"/>
      <c r="FQ125" s="2"/>
      <c r="FR125" s="2"/>
      <c r="FS125" s="2"/>
      <c r="FT125" s="2"/>
      <c r="FU125" s="2"/>
      <c r="FV125" s="2"/>
      <c r="FW125" s="2"/>
      <c r="FX125" s="2"/>
      <c r="FY125" s="2"/>
      <c r="FZ125" s="2"/>
      <c r="GA125" s="2"/>
      <c r="GB125" s="2"/>
      <c r="GC125" s="2"/>
      <c r="GD125" s="2"/>
    </row>
    <row r="126" spans="1:186" x14ac:dyDescent="0.25">
      <c r="A126" s="35">
        <v>10</v>
      </c>
      <c r="B126" s="36">
        <v>1266</v>
      </c>
      <c r="C126" s="37" t="s">
        <v>228</v>
      </c>
      <c r="D126" s="38">
        <v>42160</v>
      </c>
      <c r="E126" s="39">
        <v>22</v>
      </c>
      <c r="F126" s="40">
        <v>0.20399999999999999</v>
      </c>
      <c r="G126" s="41">
        <f>SUM(L126:BL126)</f>
        <v>1661720</v>
      </c>
      <c r="H126" s="41">
        <v>375750</v>
      </c>
      <c r="I126" s="42">
        <f>((G126+H126)/((F126*(A126*1000000))))</f>
        <v>0.99875980392156871</v>
      </c>
      <c r="J126" s="43">
        <f>IF(E126&gt;12,(+H126+SUM(L126:T126))/$D$177/12," ")</f>
        <v>0.16630228364425578</v>
      </c>
      <c r="K126" s="39">
        <f>IF(E126&lt;12," ",J126/$J$184*100)</f>
        <v>85.273374941118391</v>
      </c>
      <c r="L126" s="44">
        <v>73500</v>
      </c>
      <c r="M126" s="44">
        <v>109000</v>
      </c>
      <c r="N126" s="44">
        <v>105990</v>
      </c>
      <c r="O126" s="44">
        <v>99000</v>
      </c>
      <c r="P126" s="44">
        <v>105750</v>
      </c>
      <c r="Q126" s="44">
        <v>113740</v>
      </c>
      <c r="R126" s="44">
        <v>95230</v>
      </c>
      <c r="S126" s="44">
        <v>79080</v>
      </c>
      <c r="T126" s="44">
        <v>93480</v>
      </c>
      <c r="U126" s="44">
        <v>95230</v>
      </c>
      <c r="V126" s="44">
        <v>78250</v>
      </c>
      <c r="W126" s="44">
        <v>84250</v>
      </c>
      <c r="X126" s="44">
        <v>84250</v>
      </c>
      <c r="Y126" s="44">
        <v>95990</v>
      </c>
      <c r="Z126" s="44">
        <v>87750</v>
      </c>
      <c r="AA126" s="44">
        <v>62250</v>
      </c>
      <c r="AB126" s="44">
        <v>44000</v>
      </c>
      <c r="AC126" s="44">
        <v>33870</v>
      </c>
      <c r="AD126" s="44">
        <v>29000</v>
      </c>
      <c r="AE126" s="44">
        <v>20850</v>
      </c>
      <c r="AF126" s="44">
        <v>11250</v>
      </c>
      <c r="AG126" s="44">
        <v>9250</v>
      </c>
      <c r="AH126" s="44">
        <v>12500</v>
      </c>
      <c r="AI126" s="44">
        <v>7010</v>
      </c>
      <c r="AJ126" s="44">
        <v>6000</v>
      </c>
      <c r="AK126" s="44">
        <v>5000</v>
      </c>
      <c r="AL126" s="44">
        <v>4740</v>
      </c>
      <c r="AM126" s="44">
        <v>2000</v>
      </c>
      <c r="AN126" s="44">
        <v>3000</v>
      </c>
      <c r="AO126" s="44">
        <v>2500</v>
      </c>
      <c r="AP126" s="44">
        <v>1250</v>
      </c>
      <c r="AQ126" s="44">
        <v>1000</v>
      </c>
      <c r="AR126" s="44">
        <v>750</v>
      </c>
      <c r="AS126" s="44">
        <v>1250</v>
      </c>
      <c r="AT126" s="44">
        <v>1000</v>
      </c>
      <c r="AU126" s="44">
        <v>1250</v>
      </c>
      <c r="AV126" s="44">
        <v>250</v>
      </c>
      <c r="AW126" s="44">
        <v>250</v>
      </c>
      <c r="AX126" s="44">
        <v>500</v>
      </c>
      <c r="AY126" s="44"/>
      <c r="AZ126" s="44"/>
      <c r="BA126" s="44"/>
      <c r="BB126" s="44">
        <v>250</v>
      </c>
      <c r="BC126" s="44">
        <v>-30</v>
      </c>
      <c r="BD126" s="44"/>
      <c r="BE126" s="44"/>
      <c r="BF126" s="44"/>
      <c r="BG126" s="44"/>
      <c r="BH126" s="44"/>
      <c r="BI126" s="44"/>
      <c r="BJ126" s="44"/>
      <c r="BK126" s="44">
        <v>290</v>
      </c>
      <c r="BL126" s="44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  <c r="EG126" s="2"/>
      <c r="EH126" s="2"/>
      <c r="EI126" s="2"/>
      <c r="EJ126" s="2"/>
      <c r="EK126" s="2"/>
      <c r="EL126" s="2"/>
      <c r="EM126" s="2"/>
      <c r="EN126" s="2"/>
      <c r="EO126" s="2"/>
      <c r="EP126" s="2"/>
      <c r="EQ126" s="2"/>
      <c r="ER126" s="2"/>
      <c r="ES126" s="2"/>
      <c r="ET126" s="2"/>
      <c r="EU126" s="2"/>
      <c r="EV126" s="2"/>
      <c r="EW126" s="2"/>
      <c r="EX126" s="2"/>
      <c r="EY126" s="2"/>
      <c r="EZ126" s="2"/>
      <c r="FA126" s="2"/>
      <c r="FB126" s="2"/>
      <c r="FC126" s="2"/>
      <c r="FD126" s="2"/>
      <c r="FE126" s="2"/>
      <c r="FF126" s="2"/>
      <c r="FG126" s="2"/>
      <c r="FH126" s="2"/>
      <c r="FI126" s="2"/>
      <c r="FJ126" s="2"/>
      <c r="FK126" s="2"/>
      <c r="FL126" s="2"/>
      <c r="FM126" s="2"/>
      <c r="FN126" s="2"/>
      <c r="FO126" s="2"/>
      <c r="FP126" s="2"/>
      <c r="FQ126" s="2"/>
      <c r="FR126" s="2"/>
      <c r="FS126" s="2"/>
      <c r="FT126" s="2"/>
      <c r="FU126" s="2"/>
      <c r="FV126" s="2"/>
      <c r="FW126" s="2"/>
      <c r="FX126" s="2"/>
      <c r="FY126" s="2"/>
      <c r="FZ126" s="2"/>
      <c r="GA126" s="2"/>
      <c r="GB126" s="2"/>
      <c r="GC126" s="2"/>
      <c r="GD126" s="2"/>
    </row>
    <row r="127" spans="1:186" x14ac:dyDescent="0.25">
      <c r="A127" s="35">
        <v>10</v>
      </c>
      <c r="B127" s="36">
        <v>1244</v>
      </c>
      <c r="C127" s="37" t="s">
        <v>227</v>
      </c>
      <c r="D127" s="38">
        <v>42125</v>
      </c>
      <c r="E127" s="39">
        <v>25</v>
      </c>
      <c r="F127" s="40">
        <v>0.20052500000000001</v>
      </c>
      <c r="G127" s="41">
        <f>SUM(L127:BL127)</f>
        <v>1092660</v>
      </c>
      <c r="H127" s="41">
        <v>887500</v>
      </c>
      <c r="I127" s="42">
        <f>((G127+H127)/((F127*(A127*1000000))))</f>
        <v>0.98748784440842785</v>
      </c>
      <c r="J127" s="43">
        <f>IF(E127&gt;12,(+H127+SUM(L127:O127))/$D$177/12," ")</f>
        <v>0.16051072137199515</v>
      </c>
      <c r="K127" s="39">
        <f>IF(E127&lt;12," ",J127/$J$184*100)</f>
        <v>82.30368594879063</v>
      </c>
      <c r="L127" s="44">
        <v>60750</v>
      </c>
      <c r="M127" s="44">
        <v>91250</v>
      </c>
      <c r="N127" s="44">
        <v>80970</v>
      </c>
      <c r="O127" s="44">
        <v>86500</v>
      </c>
      <c r="P127" s="44">
        <v>84000</v>
      </c>
      <c r="Q127" s="44">
        <v>97000</v>
      </c>
      <c r="R127" s="44">
        <v>73750</v>
      </c>
      <c r="S127" s="44">
        <v>67000</v>
      </c>
      <c r="T127" s="44">
        <v>58750</v>
      </c>
      <c r="U127" s="44">
        <v>65000</v>
      </c>
      <c r="V127" s="44">
        <v>57550</v>
      </c>
      <c r="W127" s="44">
        <v>44470</v>
      </c>
      <c r="X127" s="44">
        <v>45000</v>
      </c>
      <c r="Y127" s="44">
        <v>35180</v>
      </c>
      <c r="Z127" s="44">
        <v>27000</v>
      </c>
      <c r="AA127" s="44">
        <v>26230</v>
      </c>
      <c r="AB127" s="44">
        <v>21750</v>
      </c>
      <c r="AC127" s="44">
        <v>13500</v>
      </c>
      <c r="AD127" s="44">
        <v>11500</v>
      </c>
      <c r="AE127" s="44">
        <v>8800</v>
      </c>
      <c r="AF127" s="44">
        <v>5250</v>
      </c>
      <c r="AG127" s="44">
        <v>6750</v>
      </c>
      <c r="AH127" s="44">
        <v>6690</v>
      </c>
      <c r="AI127" s="44">
        <v>4900</v>
      </c>
      <c r="AJ127" s="44">
        <v>5250</v>
      </c>
      <c r="AK127" s="44">
        <v>3250</v>
      </c>
      <c r="AL127" s="44">
        <v>1750</v>
      </c>
      <c r="AM127" s="44">
        <v>1750</v>
      </c>
      <c r="AN127" s="44"/>
      <c r="AO127" s="44">
        <v>260</v>
      </c>
      <c r="AP127" s="44">
        <v>-60</v>
      </c>
      <c r="AQ127" s="44">
        <v>250</v>
      </c>
      <c r="AR127" s="44"/>
      <c r="AS127" s="44">
        <v>60</v>
      </c>
      <c r="AT127" s="44"/>
      <c r="AU127" s="44">
        <v>500</v>
      </c>
      <c r="AV127" s="44">
        <v>140</v>
      </c>
      <c r="AW127" s="44">
        <v>-30</v>
      </c>
      <c r="AX127" s="44"/>
      <c r="AY127" s="44"/>
      <c r="AZ127" s="44"/>
      <c r="BA127" s="44"/>
      <c r="BB127" s="44"/>
      <c r="BC127" s="44"/>
      <c r="BD127" s="44"/>
      <c r="BE127" s="44"/>
      <c r="BF127" s="44"/>
      <c r="BG127" s="44"/>
      <c r="BH127" s="44"/>
      <c r="BI127" s="44"/>
      <c r="BJ127" s="44"/>
      <c r="BK127" s="44"/>
      <c r="BL127" s="44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  <c r="EK127" s="2"/>
      <c r="EL127" s="2"/>
      <c r="EM127" s="2"/>
      <c r="EN127" s="2"/>
      <c r="EO127" s="2"/>
      <c r="EP127" s="2"/>
      <c r="EQ127" s="2"/>
      <c r="ER127" s="2"/>
      <c r="ES127" s="2"/>
      <c r="ET127" s="2"/>
      <c r="EU127" s="2"/>
      <c r="EV127" s="2"/>
      <c r="EW127" s="2"/>
      <c r="EX127" s="2"/>
      <c r="EY127" s="2"/>
      <c r="EZ127" s="2"/>
      <c r="FA127" s="2"/>
      <c r="FB127" s="2"/>
      <c r="FC127" s="2"/>
      <c r="FD127" s="2"/>
      <c r="FE127" s="2"/>
      <c r="FF127" s="2"/>
      <c r="FG127" s="2"/>
      <c r="FH127" s="2"/>
      <c r="FI127" s="2"/>
      <c r="FJ127" s="2"/>
      <c r="FK127" s="2"/>
      <c r="FL127" s="2"/>
      <c r="FM127" s="2"/>
      <c r="FN127" s="2"/>
      <c r="FO127" s="2"/>
      <c r="FP127" s="2"/>
      <c r="FQ127" s="2"/>
      <c r="FR127" s="2"/>
      <c r="FS127" s="2"/>
      <c r="FT127" s="2"/>
      <c r="FU127" s="2"/>
      <c r="FV127" s="2"/>
      <c r="FW127" s="2"/>
      <c r="FX127" s="2"/>
      <c r="FY127" s="2"/>
      <c r="FZ127" s="2"/>
      <c r="GA127" s="2"/>
      <c r="GB127" s="2"/>
      <c r="GC127" s="2"/>
      <c r="GD127" s="2"/>
    </row>
    <row r="128" spans="1:186" x14ac:dyDescent="0.25">
      <c r="A128" s="35">
        <v>10</v>
      </c>
      <c r="B128" s="36">
        <v>1194</v>
      </c>
      <c r="C128" s="37" t="s">
        <v>226</v>
      </c>
      <c r="D128" s="38">
        <v>41698</v>
      </c>
      <c r="E128" s="39">
        <v>35</v>
      </c>
      <c r="F128" s="40">
        <v>0.28399999999999997</v>
      </c>
      <c r="G128" s="41">
        <f>SUM(L128:BL128)</f>
        <v>0</v>
      </c>
      <c r="H128" s="41">
        <v>2833460</v>
      </c>
      <c r="I128" s="42">
        <f>((G128+H128)/((F128*(A128*1000000))))</f>
        <v>0.99769718309859168</v>
      </c>
      <c r="J128" s="43">
        <v>0.16619495925630573</v>
      </c>
      <c r="K128" s="39">
        <f>IF(E128&lt;12," ",J128/$J$184*100)</f>
        <v>85.218343148569062</v>
      </c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4"/>
      <c r="BA128" s="44"/>
      <c r="BB128" s="44"/>
      <c r="BC128" s="44"/>
      <c r="BD128" s="44"/>
      <c r="BE128" s="44"/>
      <c r="BF128" s="44"/>
      <c r="BG128" s="44"/>
      <c r="BH128" s="44"/>
      <c r="BI128" s="44"/>
      <c r="BJ128" s="44"/>
      <c r="BK128" s="44"/>
      <c r="BL128" s="44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2"/>
      <c r="FF128" s="2"/>
      <c r="FG128" s="2"/>
      <c r="FH128" s="2"/>
      <c r="FI128" s="2"/>
      <c r="FJ128" s="2"/>
      <c r="FK128" s="2"/>
      <c r="FL128" s="2"/>
      <c r="FM128" s="2"/>
      <c r="FN128" s="2"/>
      <c r="FO128" s="2"/>
      <c r="FP128" s="2"/>
      <c r="FQ128" s="2"/>
      <c r="FR128" s="2"/>
      <c r="FS128" s="2"/>
      <c r="FT128" s="2"/>
      <c r="FU128" s="2"/>
      <c r="FV128" s="2"/>
      <c r="FW128" s="2"/>
      <c r="FX128" s="2"/>
      <c r="FY128" s="2"/>
      <c r="FZ128" s="2"/>
      <c r="GA128" s="2"/>
      <c r="GB128" s="2"/>
      <c r="GC128" s="2"/>
      <c r="GD128" s="2"/>
    </row>
    <row r="129" spans="1:186" x14ac:dyDescent="0.25">
      <c r="A129" s="35">
        <v>10</v>
      </c>
      <c r="B129" s="36">
        <v>1281</v>
      </c>
      <c r="C129" s="37" t="s">
        <v>183</v>
      </c>
      <c r="D129" s="38">
        <v>42251</v>
      </c>
      <c r="E129" s="39">
        <v>24</v>
      </c>
      <c r="F129" s="40">
        <v>0.28284999999999999</v>
      </c>
      <c r="G129" s="41">
        <f>SUM(L129:BL129)</f>
        <v>2823900</v>
      </c>
      <c r="H129" s="41">
        <v>0</v>
      </c>
      <c r="I129" s="42">
        <f>((G129+H129)/((F129*(A129*1000000))))</f>
        <v>0.99837369630546224</v>
      </c>
      <c r="J129" s="43">
        <f>IF(E129&gt;12,SUM(U129:AG129)/$D$177/12," ")</f>
        <v>0.19842783354345203</v>
      </c>
      <c r="K129" s="39">
        <f>IF(E129&lt;12," ",J129/$J$184*100)</f>
        <v>101.74611362944484</v>
      </c>
      <c r="L129" s="44"/>
      <c r="M129" s="44"/>
      <c r="N129" s="44"/>
      <c r="O129" s="44"/>
      <c r="P129" s="44"/>
      <c r="Q129" s="44"/>
      <c r="R129" s="44"/>
      <c r="S129" s="44"/>
      <c r="T129" s="44"/>
      <c r="U129" s="44">
        <v>6000</v>
      </c>
      <c r="V129" s="44">
        <v>100500</v>
      </c>
      <c r="W129" s="44">
        <v>129250</v>
      </c>
      <c r="X129" s="44">
        <v>124500</v>
      </c>
      <c r="Y129" s="44">
        <v>129750</v>
      </c>
      <c r="Z129" s="44">
        <v>130000</v>
      </c>
      <c r="AA129" s="44">
        <v>128500</v>
      </c>
      <c r="AB129" s="44">
        <v>135000</v>
      </c>
      <c r="AC129" s="44">
        <v>122500</v>
      </c>
      <c r="AD129" s="44">
        <v>128250</v>
      </c>
      <c r="AE129" s="44">
        <v>116230</v>
      </c>
      <c r="AF129" s="44">
        <v>117610</v>
      </c>
      <c r="AG129" s="44">
        <v>124000</v>
      </c>
      <c r="AH129" s="44">
        <v>151000</v>
      </c>
      <c r="AI129" s="44">
        <v>105500</v>
      </c>
      <c r="AJ129" s="44">
        <v>110500</v>
      </c>
      <c r="AK129" s="44">
        <v>119310</v>
      </c>
      <c r="AL129" s="44">
        <v>126000</v>
      </c>
      <c r="AM129" s="44">
        <v>115500</v>
      </c>
      <c r="AN129" s="44">
        <v>101000</v>
      </c>
      <c r="AO129" s="44">
        <v>87250</v>
      </c>
      <c r="AP129" s="44">
        <v>91500</v>
      </c>
      <c r="AQ129" s="44">
        <v>99250</v>
      </c>
      <c r="AR129" s="44">
        <v>62150</v>
      </c>
      <c r="AS129" s="44">
        <v>41980</v>
      </c>
      <c r="AT129" s="44">
        <v>41000</v>
      </c>
      <c r="AU129" s="44">
        <v>22500</v>
      </c>
      <c r="AV129" s="44">
        <v>18000</v>
      </c>
      <c r="AW129" s="44">
        <v>12250</v>
      </c>
      <c r="AX129" s="44">
        <v>8000</v>
      </c>
      <c r="AY129" s="44">
        <v>4750</v>
      </c>
      <c r="AZ129" s="44">
        <v>4500</v>
      </c>
      <c r="BA129" s="44">
        <v>2250</v>
      </c>
      <c r="BB129" s="44">
        <v>1250</v>
      </c>
      <c r="BC129" s="44">
        <v>1630</v>
      </c>
      <c r="BD129" s="44">
        <v>1750</v>
      </c>
      <c r="BE129" s="44">
        <v>1750</v>
      </c>
      <c r="BF129" s="44">
        <v>500</v>
      </c>
      <c r="BG129" s="44">
        <v>490</v>
      </c>
      <c r="BH129" s="44"/>
      <c r="BI129" s="44"/>
      <c r="BJ129" s="44"/>
      <c r="BK129" s="44">
        <v>250</v>
      </c>
      <c r="BL129" s="44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  <c r="EG129" s="2"/>
      <c r="EH129" s="2"/>
      <c r="EI129" s="2"/>
      <c r="EJ129" s="2"/>
      <c r="EK129" s="2"/>
      <c r="EL129" s="2"/>
      <c r="EM129" s="2"/>
      <c r="EN129" s="2"/>
      <c r="EO129" s="2"/>
      <c r="EP129" s="2"/>
      <c r="EQ129" s="2"/>
      <c r="ER129" s="2"/>
      <c r="ES129" s="2"/>
      <c r="ET129" s="2"/>
      <c r="EU129" s="2"/>
      <c r="EV129" s="2"/>
      <c r="EW129" s="2"/>
      <c r="EX129" s="2"/>
      <c r="EY129" s="2"/>
      <c r="EZ129" s="2"/>
      <c r="FA129" s="2"/>
      <c r="FB129" s="2"/>
      <c r="FC129" s="2"/>
      <c r="FD129" s="2"/>
      <c r="FE129" s="2"/>
      <c r="FF129" s="2"/>
      <c r="FG129" s="2"/>
      <c r="FH129" s="2"/>
      <c r="FI129" s="2"/>
      <c r="FJ129" s="2"/>
      <c r="FK129" s="2"/>
      <c r="FL129" s="2"/>
      <c r="FM129" s="2"/>
      <c r="FN129" s="2"/>
      <c r="FO129" s="2"/>
      <c r="FP129" s="2"/>
      <c r="FQ129" s="2"/>
      <c r="FR129" s="2"/>
      <c r="FS129" s="2"/>
      <c r="FT129" s="2"/>
      <c r="FU129" s="2"/>
      <c r="FV129" s="2"/>
      <c r="FW129" s="2"/>
      <c r="FX129" s="2"/>
      <c r="FY129" s="2"/>
      <c r="FZ129" s="2"/>
      <c r="GA129" s="2"/>
      <c r="GB129" s="2"/>
      <c r="GC129" s="2"/>
      <c r="GD129" s="2"/>
    </row>
    <row r="130" spans="1:186" x14ac:dyDescent="0.25">
      <c r="A130" s="35">
        <v>10</v>
      </c>
      <c r="B130" s="36">
        <v>1326</v>
      </c>
      <c r="C130" s="46" t="s">
        <v>185</v>
      </c>
      <c r="D130" s="38">
        <v>42524</v>
      </c>
      <c r="E130" s="39">
        <f>(+$K$4-D130+1)/7</f>
        <v>4</v>
      </c>
      <c r="F130" s="40">
        <v>0.20399999999999999</v>
      </c>
      <c r="G130" s="41">
        <f>SUM(L130:BL130)</f>
        <v>531610</v>
      </c>
      <c r="H130" s="41">
        <v>0</v>
      </c>
      <c r="I130" s="42">
        <f>((G130+H130)/((F130*(A130*1000000))))</f>
        <v>0.26059313725490196</v>
      </c>
      <c r="J130" s="43" t="str">
        <f>IF(E130&gt;11,SUM(AW130:BI130)/$D$177/12," ")</f>
        <v xml:space="preserve"> </v>
      </c>
      <c r="K130" s="39" t="str">
        <f>IF(E130&lt;12," ",J130/$J$184*100)</f>
        <v xml:space="preserve"> </v>
      </c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  <c r="BG130" s="44"/>
      <c r="BH130" s="44">
        <v>7250</v>
      </c>
      <c r="BI130" s="44">
        <v>134250</v>
      </c>
      <c r="BJ130" s="44">
        <v>139670</v>
      </c>
      <c r="BK130" s="44">
        <v>151900</v>
      </c>
      <c r="BL130" s="44">
        <v>98540</v>
      </c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</row>
    <row r="131" spans="1:186" x14ac:dyDescent="0.25">
      <c r="A131" s="35">
        <v>10</v>
      </c>
      <c r="B131" s="36">
        <v>1292</v>
      </c>
      <c r="C131" s="37" t="s">
        <v>188</v>
      </c>
      <c r="D131" s="38">
        <v>42300</v>
      </c>
      <c r="E131" s="39">
        <v>19</v>
      </c>
      <c r="F131" s="40">
        <v>0.19950000000000001</v>
      </c>
      <c r="G131" s="41">
        <f>SUM(L131:BL131)</f>
        <v>1983190</v>
      </c>
      <c r="H131" s="41">
        <v>0</v>
      </c>
      <c r="I131" s="42">
        <f>((G131+H131)/((F131*(A131*1000000))))</f>
        <v>0.99408020050125312</v>
      </c>
      <c r="J131" s="43">
        <f>IF(E131&gt;12,SUM(AB131:AN131)/$D$177/12," ")</f>
        <v>0.20651740261398274</v>
      </c>
      <c r="K131" s="39">
        <f>IF(E131&lt;12," ",J131/$J$184*100)</f>
        <v>105.89413157211527</v>
      </c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>
        <v>3250</v>
      </c>
      <c r="AC131" s="44">
        <v>87250</v>
      </c>
      <c r="AD131" s="44">
        <v>128750</v>
      </c>
      <c r="AE131" s="44">
        <v>122000</v>
      </c>
      <c r="AF131" s="44">
        <v>136910</v>
      </c>
      <c r="AG131" s="44">
        <v>134000</v>
      </c>
      <c r="AH131" s="44">
        <v>154920</v>
      </c>
      <c r="AI131" s="44">
        <v>125300</v>
      </c>
      <c r="AJ131" s="44">
        <v>133250</v>
      </c>
      <c r="AK131" s="44">
        <v>142280</v>
      </c>
      <c r="AL131" s="44">
        <v>161100</v>
      </c>
      <c r="AM131" s="44">
        <v>122220</v>
      </c>
      <c r="AN131" s="44">
        <v>101690</v>
      </c>
      <c r="AO131" s="44">
        <v>71000</v>
      </c>
      <c r="AP131" s="44">
        <v>71800</v>
      </c>
      <c r="AQ131" s="44">
        <v>69250</v>
      </c>
      <c r="AR131" s="44">
        <v>46160</v>
      </c>
      <c r="AS131" s="44">
        <v>40730</v>
      </c>
      <c r="AT131" s="44">
        <v>35000</v>
      </c>
      <c r="AU131" s="44">
        <v>29230</v>
      </c>
      <c r="AV131" s="44">
        <v>23250</v>
      </c>
      <c r="AW131" s="44">
        <v>16120</v>
      </c>
      <c r="AX131" s="44">
        <v>9780</v>
      </c>
      <c r="AY131" s="44">
        <v>6860</v>
      </c>
      <c r="AZ131" s="44">
        <v>4120</v>
      </c>
      <c r="BA131" s="44">
        <v>2100</v>
      </c>
      <c r="BB131" s="44">
        <v>1570</v>
      </c>
      <c r="BC131" s="44">
        <v>690</v>
      </c>
      <c r="BD131" s="44">
        <v>1450</v>
      </c>
      <c r="BE131" s="44">
        <v>-250</v>
      </c>
      <c r="BF131" s="44">
        <v>840</v>
      </c>
      <c r="BG131" s="44">
        <v>190</v>
      </c>
      <c r="BH131" s="44">
        <v>210</v>
      </c>
      <c r="BI131" s="44"/>
      <c r="BJ131" s="44"/>
      <c r="BK131" s="44">
        <v>170</v>
      </c>
      <c r="BL131" s="44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  <c r="EN131" s="2"/>
      <c r="EO131" s="2"/>
      <c r="EP131" s="2"/>
      <c r="EQ131" s="2"/>
      <c r="ER131" s="2"/>
      <c r="ES131" s="2"/>
      <c r="ET131" s="2"/>
      <c r="EU131" s="2"/>
      <c r="EV131" s="2"/>
      <c r="EW131" s="2"/>
      <c r="EX131" s="2"/>
      <c r="EY131" s="2"/>
      <c r="EZ131" s="2"/>
      <c r="FA131" s="2"/>
      <c r="FB131" s="2"/>
      <c r="FC131" s="2"/>
      <c r="FD131" s="2"/>
      <c r="FE131" s="2"/>
      <c r="FF131" s="2"/>
      <c r="FG131" s="2"/>
      <c r="FH131" s="2"/>
      <c r="FI131" s="2"/>
      <c r="FJ131" s="2"/>
      <c r="FK131" s="2"/>
      <c r="FL131" s="2"/>
      <c r="FM131" s="2"/>
      <c r="FN131" s="2"/>
      <c r="FO131" s="2"/>
      <c r="FP131" s="2"/>
      <c r="FQ131" s="2"/>
      <c r="FR131" s="2"/>
      <c r="FS131" s="2"/>
      <c r="FT131" s="2"/>
      <c r="FU131" s="2"/>
      <c r="FV131" s="2"/>
      <c r="FW131" s="2"/>
      <c r="FX131" s="2"/>
      <c r="FY131" s="2"/>
      <c r="FZ131" s="2"/>
      <c r="GA131" s="2"/>
      <c r="GB131" s="2"/>
      <c r="GC131" s="2"/>
      <c r="GD131" s="2"/>
    </row>
    <row r="132" spans="1:186" x14ac:dyDescent="0.25">
      <c r="A132" s="35">
        <v>10</v>
      </c>
      <c r="B132" s="36">
        <v>1240</v>
      </c>
      <c r="C132" s="37" t="s">
        <v>225</v>
      </c>
      <c r="D132" s="38">
        <v>41950</v>
      </c>
      <c r="E132" s="39">
        <v>18</v>
      </c>
      <c r="F132" s="40">
        <v>0.2021</v>
      </c>
      <c r="G132" s="41">
        <f>SUM(L132:BL132)</f>
        <v>0</v>
      </c>
      <c r="H132" s="41">
        <v>2009190</v>
      </c>
      <c r="I132" s="42">
        <f>((G132+H132)/((F132*(A132*1000000))))</f>
        <v>0.9941563582384958</v>
      </c>
      <c r="J132" s="43">
        <v>0.18599359536994187</v>
      </c>
      <c r="K132" s="39">
        <f>IF(E132&lt;12," ",J132/$J$184*100)</f>
        <v>95.370317515032767</v>
      </c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  <c r="FZ132" s="2"/>
      <c r="GA132" s="2"/>
      <c r="GB132" s="2"/>
      <c r="GC132" s="2"/>
      <c r="GD132" s="2"/>
    </row>
    <row r="133" spans="1:186" x14ac:dyDescent="0.25">
      <c r="A133" s="47" t="s">
        <v>189</v>
      </c>
      <c r="B133" s="48"/>
      <c r="C133" s="48"/>
      <c r="D133" s="48"/>
      <c r="E133" s="48"/>
      <c r="F133" s="48"/>
      <c r="G133" s="48"/>
      <c r="H133" s="48"/>
      <c r="I133" s="48"/>
      <c r="J133" s="48"/>
      <c r="K133" s="49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  <c r="EA133" s="2"/>
      <c r="EB133" s="2"/>
      <c r="EC133" s="2"/>
      <c r="ED133" s="2"/>
      <c r="EE133" s="2"/>
      <c r="EF133" s="2"/>
      <c r="EG133" s="2"/>
      <c r="EH133" s="2"/>
      <c r="EI133" s="2"/>
      <c r="EJ133" s="2"/>
      <c r="EK133" s="2"/>
      <c r="EL133" s="2"/>
      <c r="EM133" s="2"/>
      <c r="EN133" s="2"/>
      <c r="EO133" s="2"/>
      <c r="EP133" s="2"/>
      <c r="EQ133" s="2"/>
      <c r="ER133" s="2"/>
      <c r="ES133" s="2"/>
      <c r="ET133" s="2"/>
      <c r="EU133" s="2"/>
      <c r="EV133" s="2"/>
      <c r="EW133" s="2"/>
      <c r="EX133" s="2"/>
      <c r="EY133" s="2"/>
      <c r="EZ133" s="2"/>
      <c r="FA133" s="2"/>
      <c r="FB133" s="2"/>
      <c r="FC133" s="2"/>
      <c r="FD133" s="2"/>
      <c r="FE133" s="2"/>
      <c r="FF133" s="2"/>
      <c r="FG133" s="2"/>
      <c r="FH133" s="2"/>
      <c r="FI133" s="2"/>
      <c r="FJ133" s="2"/>
      <c r="FK133" s="2"/>
      <c r="FL133" s="2"/>
      <c r="FM133" s="2"/>
      <c r="FN133" s="2"/>
      <c r="FO133" s="2"/>
      <c r="FP133" s="2"/>
      <c r="FQ133" s="2"/>
      <c r="FR133" s="2"/>
      <c r="FS133" s="2"/>
      <c r="FT133" s="2"/>
      <c r="FU133" s="2"/>
      <c r="FV133" s="2"/>
      <c r="FW133" s="2"/>
      <c r="FX133" s="2"/>
      <c r="FY133" s="2"/>
      <c r="FZ133" s="2"/>
      <c r="GA133" s="2"/>
      <c r="GB133" s="2"/>
      <c r="GC133" s="2"/>
      <c r="GD133" s="2"/>
    </row>
    <row r="134" spans="1:186" x14ac:dyDescent="0.25">
      <c r="A134" s="35">
        <v>20</v>
      </c>
      <c r="B134" s="36">
        <v>1238</v>
      </c>
      <c r="C134" s="37" t="s">
        <v>224</v>
      </c>
      <c r="D134" s="38">
        <v>41978</v>
      </c>
      <c r="E134" s="39">
        <v>29</v>
      </c>
      <c r="F134" s="40">
        <v>0.2142</v>
      </c>
      <c r="G134" s="41">
        <f>SUM(L134:BL134)</f>
        <v>106640</v>
      </c>
      <c r="H134" s="41">
        <v>4090060</v>
      </c>
      <c r="I134" s="42">
        <f>((G134+H134)/((F134*(A134*1000000))))</f>
        <v>0.97962184873949576</v>
      </c>
      <c r="J134" s="43">
        <v>0.24793471958465654</v>
      </c>
      <c r="K134" s="39">
        <f>IF(E134&lt;12," ",J134/$J$185*100)</f>
        <v>93.954035917376729</v>
      </c>
      <c r="L134" s="44">
        <v>13000</v>
      </c>
      <c r="M134" s="44">
        <v>22500</v>
      </c>
      <c r="N134" s="44">
        <v>18500</v>
      </c>
      <c r="O134" s="44">
        <v>14000</v>
      </c>
      <c r="P134" s="44">
        <v>8640</v>
      </c>
      <c r="Q134" s="44">
        <v>10500</v>
      </c>
      <c r="R134" s="44">
        <v>5960</v>
      </c>
      <c r="S134" s="44">
        <v>1160</v>
      </c>
      <c r="T134" s="44">
        <v>3160</v>
      </c>
      <c r="U134" s="44">
        <v>3240</v>
      </c>
      <c r="V134" s="44">
        <v>2180</v>
      </c>
      <c r="W134" s="44"/>
      <c r="X134" s="44">
        <v>1000</v>
      </c>
      <c r="Y134" s="44">
        <v>1500</v>
      </c>
      <c r="Z134" s="44">
        <v>200</v>
      </c>
      <c r="AA134" s="44">
        <v>520</v>
      </c>
      <c r="AB134" s="44">
        <v>420</v>
      </c>
      <c r="AC134" s="44">
        <v>160</v>
      </c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  <c r="AN134" s="44"/>
      <c r="AO134" s="44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4"/>
      <c r="BA134" s="44"/>
      <c r="BB134" s="44"/>
      <c r="BC134" s="44"/>
      <c r="BD134" s="44"/>
      <c r="BE134" s="44"/>
      <c r="BF134" s="44"/>
      <c r="BG134" s="44"/>
      <c r="BH134" s="44"/>
      <c r="BI134" s="44"/>
      <c r="BJ134" s="44"/>
      <c r="BK134" s="44"/>
      <c r="BL134" s="44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  <c r="DR134" s="2"/>
      <c r="DS134" s="2"/>
      <c r="DT134" s="2"/>
      <c r="DU134" s="2"/>
      <c r="DV134" s="2"/>
      <c r="DW134" s="2"/>
      <c r="DX134" s="2"/>
      <c r="DY134" s="2"/>
      <c r="DZ134" s="2"/>
      <c r="EA134" s="2"/>
      <c r="EB134" s="2"/>
      <c r="EC134" s="2"/>
      <c r="ED134" s="2"/>
      <c r="EE134" s="2"/>
      <c r="EF134" s="2"/>
      <c r="EG134" s="2"/>
      <c r="EH134" s="2"/>
      <c r="EI134" s="2"/>
      <c r="EJ134" s="2"/>
      <c r="EK134" s="2"/>
      <c r="EL134" s="2"/>
      <c r="EM134" s="2"/>
      <c r="EN134" s="2"/>
      <c r="EO134" s="2"/>
      <c r="EP134" s="2"/>
      <c r="EQ134" s="2"/>
      <c r="ER134" s="2"/>
      <c r="ES134" s="2"/>
      <c r="ET134" s="2"/>
      <c r="EU134" s="2"/>
      <c r="EV134" s="2"/>
      <c r="EW134" s="2"/>
      <c r="EX134" s="2"/>
      <c r="EY134" s="2"/>
      <c r="EZ134" s="2"/>
      <c r="FA134" s="2"/>
      <c r="FB134" s="2"/>
      <c r="FC134" s="2"/>
      <c r="FD134" s="2"/>
      <c r="FE134" s="2"/>
      <c r="FF134" s="2"/>
      <c r="FG134" s="2"/>
      <c r="FH134" s="2"/>
      <c r="FI134" s="2"/>
      <c r="FJ134" s="2"/>
      <c r="FK134" s="2"/>
      <c r="FL134" s="2"/>
      <c r="FM134" s="2"/>
      <c r="FN134" s="2"/>
      <c r="FO134" s="2"/>
      <c r="FP134" s="2"/>
      <c r="FQ134" s="2"/>
      <c r="FR134" s="2"/>
      <c r="FS134" s="2"/>
      <c r="FT134" s="2"/>
      <c r="FU134" s="2"/>
      <c r="FV134" s="2"/>
      <c r="FW134" s="2"/>
      <c r="FX134" s="2"/>
      <c r="FY134" s="2"/>
      <c r="FZ134" s="2"/>
      <c r="GA134" s="2"/>
      <c r="GB134" s="2"/>
      <c r="GC134" s="2"/>
      <c r="GD134" s="2"/>
    </row>
    <row r="135" spans="1:186" x14ac:dyDescent="0.25">
      <c r="A135" s="35">
        <v>20</v>
      </c>
      <c r="B135" s="36">
        <v>1225</v>
      </c>
      <c r="C135" s="37" t="s">
        <v>223</v>
      </c>
      <c r="D135" s="38">
        <v>41845</v>
      </c>
      <c r="E135" s="39">
        <v>28</v>
      </c>
      <c r="F135" s="40">
        <v>0.18360000000000001</v>
      </c>
      <c r="G135" s="41">
        <f>SUM(L135:BL135)</f>
        <v>5320</v>
      </c>
      <c r="H135" s="41">
        <v>3635540</v>
      </c>
      <c r="I135" s="42">
        <f>((G135+H135)/((F135*(A135*1000000))))</f>
        <v>0.99151960784313709</v>
      </c>
      <c r="J135" s="43">
        <v>0.25453616966950193</v>
      </c>
      <c r="K135" s="39">
        <f>IF(E135&lt;12," ",J135/$J$185*100)</f>
        <v>96.455633432308701</v>
      </c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>
        <v>5320</v>
      </c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  <c r="EG135" s="2"/>
      <c r="EH135" s="2"/>
      <c r="EI135" s="2"/>
      <c r="EJ135" s="2"/>
      <c r="EK135" s="2"/>
      <c r="EL135" s="2"/>
      <c r="EM135" s="2"/>
      <c r="EN135" s="2"/>
      <c r="EO135" s="2"/>
      <c r="EP135" s="2"/>
      <c r="EQ135" s="2"/>
      <c r="ER135" s="2"/>
      <c r="ES135" s="2"/>
      <c r="ET135" s="2"/>
      <c r="EU135" s="2"/>
      <c r="EV135" s="2"/>
      <c r="EW135" s="2"/>
      <c r="EX135" s="2"/>
      <c r="EY135" s="2"/>
      <c r="EZ135" s="2"/>
      <c r="FA135" s="2"/>
      <c r="FB135" s="2"/>
      <c r="FC135" s="2"/>
      <c r="FD135" s="2"/>
      <c r="FE135" s="2"/>
      <c r="FF135" s="2"/>
      <c r="FG135" s="2"/>
      <c r="FH135" s="2"/>
      <c r="FI135" s="2"/>
      <c r="FJ135" s="2"/>
      <c r="FK135" s="2"/>
      <c r="FL135" s="2"/>
      <c r="FM135" s="2"/>
      <c r="FN135" s="2"/>
      <c r="FO135" s="2"/>
      <c r="FP135" s="2"/>
      <c r="FQ135" s="2"/>
      <c r="FR135" s="2"/>
      <c r="FS135" s="2"/>
      <c r="FT135" s="2"/>
      <c r="FU135" s="2"/>
      <c r="FV135" s="2"/>
      <c r="FW135" s="2"/>
      <c r="FX135" s="2"/>
      <c r="FY135" s="2"/>
      <c r="FZ135" s="2"/>
      <c r="GA135" s="2"/>
      <c r="GB135" s="2"/>
      <c r="GC135" s="2"/>
      <c r="GD135" s="2"/>
    </row>
    <row r="136" spans="1:186" x14ac:dyDescent="0.25">
      <c r="A136" s="35">
        <v>20</v>
      </c>
      <c r="B136" s="36">
        <v>1263</v>
      </c>
      <c r="C136" s="37" t="s">
        <v>222</v>
      </c>
      <c r="D136" s="38">
        <v>42125</v>
      </c>
      <c r="E136" s="39">
        <v>24</v>
      </c>
      <c r="F136" s="40">
        <v>0.18360000000000001</v>
      </c>
      <c r="G136" s="41">
        <f>SUM(L136:BL136)</f>
        <v>2427920</v>
      </c>
      <c r="H136" s="41">
        <v>1219780</v>
      </c>
      <c r="I136" s="42">
        <f>((G136+H136)/((F136*(A136*1000000))))</f>
        <v>0.99338235294117638</v>
      </c>
      <c r="J136" s="43">
        <f>IF(E136&gt;12,(+H136+SUM(L136:O136))/$D$177/12," ")</f>
        <v>0.24133858895999236</v>
      </c>
      <c r="K136" s="39">
        <f>IF(E136&lt;12," ",J136/$J$185*100)</f>
        <v>91.454454194157023</v>
      </c>
      <c r="L136" s="44">
        <v>102000</v>
      </c>
      <c r="M136" s="44">
        <v>166480</v>
      </c>
      <c r="N136" s="44">
        <v>161000</v>
      </c>
      <c r="O136" s="44">
        <v>165500</v>
      </c>
      <c r="P136" s="44">
        <v>172500</v>
      </c>
      <c r="Q136" s="44">
        <v>193000</v>
      </c>
      <c r="R136" s="44">
        <v>161980</v>
      </c>
      <c r="S136" s="44">
        <v>163000</v>
      </c>
      <c r="T136" s="44">
        <v>164000</v>
      </c>
      <c r="U136" s="44">
        <v>183980</v>
      </c>
      <c r="V136" s="44">
        <v>171140</v>
      </c>
      <c r="W136" s="44">
        <v>164420</v>
      </c>
      <c r="X136" s="44">
        <v>133640</v>
      </c>
      <c r="Y136" s="44">
        <v>83620</v>
      </c>
      <c r="Z136" s="44">
        <v>65500</v>
      </c>
      <c r="AA136" s="44">
        <v>46300</v>
      </c>
      <c r="AB136" s="44">
        <v>24000</v>
      </c>
      <c r="AC136" s="44">
        <v>22740</v>
      </c>
      <c r="AD136" s="44">
        <v>26500</v>
      </c>
      <c r="AE136" s="44">
        <v>15420</v>
      </c>
      <c r="AF136" s="44">
        <v>10500</v>
      </c>
      <c r="AG136" s="44">
        <v>9500</v>
      </c>
      <c r="AH136" s="44">
        <v>9040</v>
      </c>
      <c r="AI136" s="44">
        <v>5500</v>
      </c>
      <c r="AJ136" s="44"/>
      <c r="AK136" s="44">
        <v>1500</v>
      </c>
      <c r="AL136" s="44">
        <v>1500</v>
      </c>
      <c r="AM136" s="44">
        <v>1260</v>
      </c>
      <c r="AN136" s="44">
        <v>1220</v>
      </c>
      <c r="AO136" s="44">
        <v>480</v>
      </c>
      <c r="AP136" s="44">
        <v>880</v>
      </c>
      <c r="AQ136" s="44">
        <v>-740</v>
      </c>
      <c r="AR136" s="44"/>
      <c r="AS136" s="44"/>
      <c r="AT136" s="44">
        <v>740</v>
      </c>
      <c r="AU136" s="44"/>
      <c r="AV136" s="44"/>
      <c r="AW136" s="44"/>
      <c r="AX136" s="44">
        <v>-180</v>
      </c>
      <c r="AY136" s="44"/>
      <c r="AZ136" s="44"/>
      <c r="BA136" s="44"/>
      <c r="BB136" s="44"/>
      <c r="BC136" s="44"/>
      <c r="BD136" s="44"/>
      <c r="BE136" s="44"/>
      <c r="BF136" s="44"/>
      <c r="BG136" s="44"/>
      <c r="BH136" s="44"/>
      <c r="BI136" s="44"/>
      <c r="BJ136" s="44"/>
      <c r="BK136" s="44"/>
      <c r="BL136" s="44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  <c r="DR136" s="2"/>
      <c r="DS136" s="2"/>
      <c r="DT136" s="2"/>
      <c r="DU136" s="2"/>
      <c r="DV136" s="2"/>
      <c r="DW136" s="2"/>
      <c r="DX136" s="2"/>
      <c r="DY136" s="2"/>
      <c r="DZ136" s="2"/>
      <c r="EA136" s="2"/>
      <c r="EB136" s="2"/>
      <c r="EC136" s="2"/>
      <c r="ED136" s="2"/>
      <c r="EE136" s="2"/>
      <c r="EF136" s="2"/>
      <c r="EG136" s="2"/>
      <c r="EH136" s="2"/>
      <c r="EI136" s="2"/>
      <c r="EJ136" s="2"/>
      <c r="EK136" s="2"/>
      <c r="EL136" s="2"/>
      <c r="EM136" s="2"/>
      <c r="EN136" s="2"/>
      <c r="EO136" s="2"/>
      <c r="EP136" s="2"/>
      <c r="EQ136" s="2"/>
      <c r="ER136" s="2"/>
      <c r="ES136" s="2"/>
      <c r="ET136" s="2"/>
      <c r="EU136" s="2"/>
      <c r="EV136" s="2"/>
      <c r="EW136" s="2"/>
      <c r="EX136" s="2"/>
      <c r="EY136" s="2"/>
      <c r="EZ136" s="2"/>
      <c r="FA136" s="2"/>
      <c r="FB136" s="2"/>
      <c r="FC136" s="2"/>
      <c r="FD136" s="2"/>
      <c r="FE136" s="2"/>
      <c r="FF136" s="2"/>
      <c r="FG136" s="2"/>
      <c r="FH136" s="2"/>
      <c r="FI136" s="2"/>
      <c r="FJ136" s="2"/>
      <c r="FK136" s="2"/>
      <c r="FL136" s="2"/>
      <c r="FM136" s="2"/>
      <c r="FN136" s="2"/>
      <c r="FO136" s="2"/>
      <c r="FP136" s="2"/>
      <c r="FQ136" s="2"/>
      <c r="FR136" s="2"/>
      <c r="FS136" s="2"/>
      <c r="FT136" s="2"/>
      <c r="FU136" s="2"/>
      <c r="FV136" s="2"/>
      <c r="FW136" s="2"/>
      <c r="FX136" s="2"/>
      <c r="FY136" s="2"/>
      <c r="FZ136" s="2"/>
      <c r="GA136" s="2"/>
      <c r="GB136" s="2"/>
      <c r="GC136" s="2"/>
      <c r="GD136" s="2"/>
    </row>
    <row r="137" spans="1:186" x14ac:dyDescent="0.25">
      <c r="A137" s="35">
        <v>20</v>
      </c>
      <c r="B137" s="36">
        <v>1279</v>
      </c>
      <c r="C137" s="37" t="s">
        <v>191</v>
      </c>
      <c r="D137" s="38">
        <v>42279</v>
      </c>
      <c r="E137" s="39">
        <v>27</v>
      </c>
      <c r="F137" s="40">
        <v>0.18360000000000001</v>
      </c>
      <c r="G137" s="41">
        <f>SUM(L137:BL137)</f>
        <v>3639340</v>
      </c>
      <c r="H137" s="41">
        <v>0</v>
      </c>
      <c r="I137" s="42">
        <f>((G137+H137)/((F137*(A137*1000000))))</f>
        <v>0.99110566448801729</v>
      </c>
      <c r="J137" s="43">
        <f>IF(E137&gt;12,SUM(Y137:AK137)/$D$177/12," ")</f>
        <v>0.28414162530786374</v>
      </c>
      <c r="K137" s="39">
        <f>IF(E137&lt;12," ",J137/$J$185*100)</f>
        <v>107.67452220696939</v>
      </c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>
        <v>18500</v>
      </c>
      <c r="Z137" s="44">
        <v>146000</v>
      </c>
      <c r="AA137" s="44">
        <v>168000</v>
      </c>
      <c r="AB137" s="44">
        <v>178000</v>
      </c>
      <c r="AC137" s="44">
        <v>179000</v>
      </c>
      <c r="AD137" s="44">
        <v>210500</v>
      </c>
      <c r="AE137" s="44">
        <v>172500</v>
      </c>
      <c r="AF137" s="44">
        <v>173740</v>
      </c>
      <c r="AG137" s="44">
        <v>180500</v>
      </c>
      <c r="AH137" s="44">
        <v>212200</v>
      </c>
      <c r="AI137" s="44">
        <v>154300</v>
      </c>
      <c r="AJ137" s="44">
        <v>165500</v>
      </c>
      <c r="AK137" s="44">
        <v>177880</v>
      </c>
      <c r="AL137" s="44">
        <v>187420</v>
      </c>
      <c r="AM137" s="44">
        <v>154140</v>
      </c>
      <c r="AN137" s="44">
        <v>142500</v>
      </c>
      <c r="AO137" s="44">
        <v>116000</v>
      </c>
      <c r="AP137" s="44">
        <v>140000</v>
      </c>
      <c r="AQ137" s="44">
        <v>136500</v>
      </c>
      <c r="AR137" s="44">
        <v>101140</v>
      </c>
      <c r="AS137" s="44">
        <v>91000</v>
      </c>
      <c r="AT137" s="44">
        <v>67220</v>
      </c>
      <c r="AU137" s="44">
        <v>60360</v>
      </c>
      <c r="AV137" s="44">
        <v>59460</v>
      </c>
      <c r="AW137" s="44">
        <v>39380</v>
      </c>
      <c r="AX137" s="44">
        <v>35500</v>
      </c>
      <c r="AY137" s="44">
        <v>20580</v>
      </c>
      <c r="AZ137" s="44">
        <v>23520</v>
      </c>
      <c r="BA137" s="44">
        <v>23500</v>
      </c>
      <c r="BB137" s="44">
        <v>16500</v>
      </c>
      <c r="BC137" s="44">
        <v>11660</v>
      </c>
      <c r="BD137" s="44">
        <v>12520</v>
      </c>
      <c r="BE137" s="44">
        <v>9500</v>
      </c>
      <c r="BF137" s="44">
        <v>10500</v>
      </c>
      <c r="BG137" s="44">
        <v>9500</v>
      </c>
      <c r="BH137" s="44">
        <v>7900</v>
      </c>
      <c r="BI137" s="44">
        <v>8060</v>
      </c>
      <c r="BJ137" s="44">
        <v>6000</v>
      </c>
      <c r="BK137" s="44">
        <v>8360</v>
      </c>
      <c r="BL137" s="44">
        <v>4000</v>
      </c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  <c r="DR137" s="2"/>
      <c r="DS137" s="2"/>
      <c r="DT137" s="2"/>
      <c r="DU137" s="2"/>
      <c r="DV137" s="2"/>
      <c r="DW137" s="2"/>
      <c r="DX137" s="2"/>
      <c r="DY137" s="2"/>
      <c r="DZ137" s="2"/>
      <c r="EA137" s="2"/>
      <c r="EB137" s="2"/>
      <c r="EC137" s="2"/>
      <c r="ED137" s="2"/>
      <c r="EE137" s="2"/>
      <c r="EF137" s="2"/>
      <c r="EG137" s="2"/>
      <c r="EH137" s="2"/>
      <c r="EI137" s="2"/>
      <c r="EJ137" s="2"/>
      <c r="EK137" s="2"/>
      <c r="EL137" s="2"/>
      <c r="EM137" s="2"/>
      <c r="EN137" s="2"/>
      <c r="EO137" s="2"/>
      <c r="EP137" s="2"/>
      <c r="EQ137" s="2"/>
      <c r="ER137" s="2"/>
      <c r="ES137" s="2"/>
      <c r="ET137" s="2"/>
      <c r="EU137" s="2"/>
      <c r="EV137" s="2"/>
      <c r="EW137" s="2"/>
      <c r="EX137" s="2"/>
      <c r="EY137" s="2"/>
      <c r="EZ137" s="2"/>
      <c r="FA137" s="2"/>
      <c r="FB137" s="2"/>
      <c r="FC137" s="2"/>
      <c r="FD137" s="2"/>
      <c r="FE137" s="2"/>
      <c r="FF137" s="2"/>
      <c r="FG137" s="2"/>
      <c r="FH137" s="2"/>
      <c r="FI137" s="2"/>
      <c r="FJ137" s="2"/>
      <c r="FK137" s="2"/>
      <c r="FL137" s="2"/>
      <c r="FM137" s="2"/>
      <c r="FN137" s="2"/>
      <c r="FO137" s="2"/>
      <c r="FP137" s="2"/>
      <c r="FQ137" s="2"/>
      <c r="FR137" s="2"/>
      <c r="FS137" s="2"/>
      <c r="FT137" s="2"/>
      <c r="FU137" s="2"/>
      <c r="FV137" s="2"/>
      <c r="FW137" s="2"/>
      <c r="FX137" s="2"/>
      <c r="FY137" s="2"/>
      <c r="FZ137" s="2"/>
      <c r="GA137" s="2"/>
      <c r="GB137" s="2"/>
      <c r="GC137" s="2"/>
      <c r="GD137" s="2"/>
    </row>
    <row r="138" spans="1:186" x14ac:dyDescent="0.25">
      <c r="A138" s="35">
        <v>20</v>
      </c>
      <c r="B138" s="36">
        <v>1301</v>
      </c>
      <c r="C138" s="46" t="s">
        <v>194</v>
      </c>
      <c r="D138" s="38">
        <v>42405</v>
      </c>
      <c r="E138" s="39">
        <f>(+$K$4-D138+1)/7</f>
        <v>21</v>
      </c>
      <c r="F138" s="40">
        <v>0.2142</v>
      </c>
      <c r="G138" s="41">
        <f>SUM(L138:BL138)</f>
        <v>3702760</v>
      </c>
      <c r="H138" s="41">
        <v>0</v>
      </c>
      <c r="I138" s="42">
        <f>((G138+H138)/((F138*(A138*1000000))))</f>
        <v>0.86432306255835667</v>
      </c>
      <c r="J138" s="43">
        <f>IF(E138&gt;12,SUM(AQ138:BC138)/$D$177/12," ")</f>
        <v>0.29149577900834622</v>
      </c>
      <c r="K138" s="39">
        <f>IF(E138&lt;12," ",J138/$J$185*100)</f>
        <v>110.46135424918813</v>
      </c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  <c r="AL138" s="44"/>
      <c r="AM138" s="44"/>
      <c r="AN138" s="44"/>
      <c r="AO138" s="44"/>
      <c r="AP138" s="44"/>
      <c r="AQ138" s="44">
        <v>4000</v>
      </c>
      <c r="AR138" s="44">
        <v>87000</v>
      </c>
      <c r="AS138" s="44">
        <v>131000</v>
      </c>
      <c r="AT138" s="44">
        <v>179000</v>
      </c>
      <c r="AU138" s="44">
        <v>191420</v>
      </c>
      <c r="AV138" s="44">
        <v>188500</v>
      </c>
      <c r="AW138" s="44">
        <v>208500</v>
      </c>
      <c r="AX138" s="44">
        <v>194500</v>
      </c>
      <c r="AY138" s="44">
        <v>215840</v>
      </c>
      <c r="AZ138" s="44">
        <v>196160</v>
      </c>
      <c r="BA138" s="44">
        <v>215000</v>
      </c>
      <c r="BB138" s="44">
        <v>202500</v>
      </c>
      <c r="BC138" s="44">
        <v>178500</v>
      </c>
      <c r="BD138" s="44">
        <v>197500</v>
      </c>
      <c r="BE138" s="44">
        <v>183000</v>
      </c>
      <c r="BF138" s="44">
        <v>198640</v>
      </c>
      <c r="BG138" s="44">
        <v>163500</v>
      </c>
      <c r="BH138" s="44">
        <v>184000</v>
      </c>
      <c r="BI138" s="44">
        <v>180580</v>
      </c>
      <c r="BJ138" s="44">
        <v>184700</v>
      </c>
      <c r="BK138" s="44">
        <v>130400</v>
      </c>
      <c r="BL138" s="44">
        <v>88520</v>
      </c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  <c r="EA138" s="2"/>
      <c r="EB138" s="2"/>
      <c r="EC138" s="2"/>
      <c r="ED138" s="2"/>
      <c r="EE138" s="2"/>
      <c r="EF138" s="2"/>
      <c r="EG138" s="2"/>
      <c r="EH138" s="2"/>
      <c r="EI138" s="2"/>
      <c r="EJ138" s="2"/>
      <c r="EK138" s="2"/>
      <c r="EL138" s="2"/>
      <c r="EM138" s="2"/>
      <c r="EN138" s="2"/>
      <c r="EO138" s="2"/>
      <c r="EP138" s="2"/>
      <c r="EQ138" s="2"/>
      <c r="ER138" s="2"/>
      <c r="ES138" s="2"/>
      <c r="ET138" s="2"/>
      <c r="EU138" s="2"/>
      <c r="EV138" s="2"/>
      <c r="EW138" s="2"/>
      <c r="EX138" s="2"/>
      <c r="EY138" s="2"/>
      <c r="EZ138" s="2"/>
      <c r="FA138" s="2"/>
      <c r="FB138" s="2"/>
      <c r="FC138" s="2"/>
      <c r="FD138" s="2"/>
      <c r="FE138" s="2"/>
      <c r="FF138" s="2"/>
      <c r="FG138" s="2"/>
      <c r="FH138" s="2"/>
      <c r="FI138" s="2"/>
      <c r="FJ138" s="2"/>
      <c r="FK138" s="2"/>
      <c r="FL138" s="2"/>
      <c r="FM138" s="2"/>
      <c r="FN138" s="2"/>
      <c r="FO138" s="2"/>
      <c r="FP138" s="2"/>
      <c r="FQ138" s="2"/>
      <c r="FR138" s="2"/>
      <c r="FS138" s="2"/>
      <c r="FT138" s="2"/>
      <c r="FU138" s="2"/>
      <c r="FV138" s="2"/>
      <c r="FW138" s="2"/>
      <c r="FX138" s="2"/>
      <c r="FY138" s="2"/>
      <c r="FZ138" s="2"/>
      <c r="GA138" s="2"/>
      <c r="GB138" s="2"/>
      <c r="GC138" s="2"/>
      <c r="GD138" s="2"/>
    </row>
    <row r="139" spans="1:186" x14ac:dyDescent="0.25">
      <c r="A139" s="47" t="s">
        <v>195</v>
      </c>
      <c r="B139" s="48"/>
      <c r="C139" s="48"/>
      <c r="D139" s="48"/>
      <c r="E139" s="48"/>
      <c r="F139" s="48"/>
      <c r="G139" s="48"/>
      <c r="H139" s="48"/>
      <c r="I139" s="48"/>
      <c r="J139" s="48"/>
      <c r="K139" s="49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  <c r="AL139" s="44"/>
      <c r="AM139" s="44"/>
      <c r="AN139" s="44"/>
      <c r="AO139" s="44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4"/>
      <c r="BA139" s="44"/>
      <c r="BB139" s="44"/>
      <c r="BC139" s="44"/>
      <c r="BD139" s="44"/>
      <c r="BE139" s="44"/>
      <c r="BF139" s="44"/>
      <c r="BG139" s="44"/>
      <c r="BH139" s="44"/>
      <c r="BI139" s="44"/>
      <c r="BJ139" s="44"/>
      <c r="BK139" s="44"/>
      <c r="BL139" s="44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  <c r="EA139" s="2"/>
      <c r="EB139" s="2"/>
      <c r="EC139" s="2"/>
      <c r="ED139" s="2"/>
      <c r="EE139" s="2"/>
      <c r="EF139" s="2"/>
      <c r="EG139" s="2"/>
      <c r="EH139" s="2"/>
      <c r="EI139" s="2"/>
      <c r="EJ139" s="2"/>
      <c r="EK139" s="2"/>
      <c r="EL139" s="2"/>
      <c r="EM139" s="2"/>
      <c r="EN139" s="2"/>
      <c r="EO139" s="2"/>
      <c r="EP139" s="2"/>
      <c r="EQ139" s="2"/>
      <c r="ER139" s="2"/>
      <c r="ES139" s="2"/>
      <c r="ET139" s="2"/>
      <c r="EU139" s="2"/>
      <c r="EV139" s="2"/>
      <c r="EW139" s="2"/>
      <c r="EX139" s="2"/>
      <c r="EY139" s="2"/>
      <c r="EZ139" s="2"/>
      <c r="FA139" s="2"/>
      <c r="FB139" s="2"/>
      <c r="FC139" s="2"/>
      <c r="FD139" s="2"/>
      <c r="FE139" s="2"/>
      <c r="FF139" s="2"/>
      <c r="FG139" s="2"/>
      <c r="FH139" s="2"/>
      <c r="FI139" s="2"/>
      <c r="FJ139" s="2"/>
      <c r="FK139" s="2"/>
      <c r="FL139" s="2"/>
      <c r="FM139" s="2"/>
      <c r="FN139" s="2"/>
      <c r="FO139" s="2"/>
      <c r="FP139" s="2"/>
      <c r="FQ139" s="2"/>
      <c r="FR139" s="2"/>
      <c r="FS139" s="2"/>
      <c r="FT139" s="2"/>
      <c r="FU139" s="2"/>
      <c r="FV139" s="2"/>
      <c r="FW139" s="2"/>
      <c r="FX139" s="2"/>
      <c r="FY139" s="2"/>
      <c r="FZ139" s="2"/>
      <c r="GA139" s="2"/>
      <c r="GB139" s="2"/>
      <c r="GC139" s="2"/>
      <c r="GD139" s="2"/>
    </row>
    <row r="140" spans="1:186" x14ac:dyDescent="0.25">
      <c r="A140" s="47" t="s">
        <v>196</v>
      </c>
      <c r="B140" s="48"/>
      <c r="C140" s="48"/>
      <c r="D140" s="48"/>
      <c r="E140" s="48"/>
      <c r="F140" s="48"/>
      <c r="G140" s="48"/>
      <c r="H140" s="48"/>
      <c r="I140" s="48"/>
      <c r="J140" s="48"/>
      <c r="K140" s="49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44"/>
      <c r="AP140" s="44"/>
      <c r="AQ140" s="44"/>
      <c r="AR140" s="44"/>
      <c r="AS140" s="44"/>
      <c r="AT140" s="44"/>
      <c r="AU140" s="44"/>
      <c r="AV140" s="44"/>
      <c r="AW140" s="44"/>
      <c r="AX140" s="44"/>
      <c r="AY140" s="44"/>
      <c r="AZ140" s="44"/>
      <c r="BA140" s="44"/>
      <c r="BB140" s="44"/>
      <c r="BC140" s="44"/>
      <c r="BD140" s="44"/>
      <c r="BE140" s="44"/>
      <c r="BF140" s="44"/>
      <c r="BG140" s="44"/>
      <c r="BH140" s="44"/>
      <c r="BI140" s="44"/>
      <c r="BJ140" s="44"/>
      <c r="BK140" s="44"/>
      <c r="BL140" s="44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  <c r="EG140" s="2"/>
      <c r="EH140" s="2"/>
      <c r="EI140" s="2"/>
      <c r="EJ140" s="2"/>
      <c r="EK140" s="2"/>
      <c r="EL140" s="2"/>
      <c r="EM140" s="2"/>
      <c r="EN140" s="2"/>
      <c r="EO140" s="2"/>
      <c r="EP140" s="2"/>
      <c r="EQ140" s="2"/>
      <c r="ER140" s="2"/>
      <c r="ES140" s="2"/>
      <c r="ET140" s="2"/>
      <c r="EU140" s="2"/>
      <c r="EV140" s="2"/>
      <c r="EW140" s="2"/>
      <c r="EX140" s="2"/>
      <c r="EY140" s="2"/>
      <c r="EZ140" s="2"/>
      <c r="FA140" s="2"/>
      <c r="FB140" s="2"/>
      <c r="FC140" s="2"/>
      <c r="FD140" s="2"/>
      <c r="FE140" s="2"/>
      <c r="FF140" s="2"/>
      <c r="FG140" s="2"/>
      <c r="FH140" s="2"/>
      <c r="FI140" s="2"/>
      <c r="FJ140" s="2"/>
      <c r="FK140" s="2"/>
      <c r="FL140" s="2"/>
      <c r="FM140" s="2"/>
      <c r="FN140" s="2"/>
      <c r="FO140" s="2"/>
      <c r="FP140" s="2"/>
      <c r="FQ140" s="2"/>
      <c r="FR140" s="2"/>
      <c r="FS140" s="2"/>
      <c r="FT140" s="2"/>
      <c r="FU140" s="2"/>
      <c r="FV140" s="2"/>
      <c r="FW140" s="2"/>
      <c r="FX140" s="2"/>
      <c r="FY140" s="2"/>
      <c r="FZ140" s="2"/>
      <c r="GA140" s="2"/>
      <c r="GB140" s="2"/>
      <c r="GC140" s="2"/>
      <c r="GD140" s="2"/>
    </row>
    <row r="141" spans="1:186" x14ac:dyDescent="0.25"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/>
      <c r="ED141" s="2"/>
      <c r="EE141" s="2"/>
      <c r="EF141" s="2"/>
      <c r="EG141" s="2"/>
      <c r="EH141" s="2"/>
      <c r="EI141" s="2"/>
      <c r="EJ141" s="2"/>
      <c r="EK141" s="2"/>
      <c r="EL141" s="2"/>
      <c r="EM141" s="2"/>
      <c r="EN141" s="2"/>
      <c r="EO141" s="2"/>
      <c r="EP141" s="2"/>
      <c r="EQ141" s="2"/>
      <c r="ER141" s="2"/>
      <c r="ES141" s="2"/>
      <c r="ET141" s="2"/>
      <c r="EU141" s="2"/>
      <c r="EV141" s="2"/>
      <c r="EW141" s="2"/>
      <c r="EX141" s="2"/>
      <c r="EY141" s="2"/>
      <c r="EZ141" s="2"/>
      <c r="FA141" s="2"/>
      <c r="FB141" s="2"/>
      <c r="FC141" s="2"/>
      <c r="FD141" s="2"/>
      <c r="FE141" s="2"/>
      <c r="FF141" s="2"/>
      <c r="FG141" s="2"/>
      <c r="FH141" s="2"/>
      <c r="FI141" s="2"/>
      <c r="FJ141" s="2"/>
      <c r="FK141" s="2"/>
      <c r="FL141" s="2"/>
      <c r="FM141" s="2"/>
      <c r="FN141" s="2"/>
      <c r="FO141" s="2"/>
      <c r="FP141" s="2"/>
      <c r="FQ141" s="2"/>
      <c r="FR141" s="2"/>
      <c r="FS141" s="2"/>
      <c r="FT141" s="2"/>
      <c r="FU141" s="2"/>
      <c r="FV141" s="2"/>
      <c r="FW141" s="2"/>
      <c r="FX141" s="2"/>
      <c r="FY141" s="2"/>
      <c r="FZ141" s="2"/>
      <c r="GA141" s="2"/>
      <c r="GB141" s="2"/>
      <c r="GC141" s="2"/>
      <c r="GD141" s="2"/>
    </row>
    <row r="142" spans="1:186" ht="18" x14ac:dyDescent="0.25">
      <c r="C142" s="54" t="s">
        <v>197</v>
      </c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  <c r="AN142" s="44"/>
      <c r="AO142" s="44"/>
      <c r="AP142" s="44"/>
      <c r="AQ142" s="44"/>
      <c r="AR142" s="44"/>
      <c r="AS142" s="44"/>
      <c r="AT142" s="44"/>
      <c r="AU142" s="44"/>
      <c r="AV142" s="44"/>
      <c r="AW142" s="44"/>
      <c r="AX142" s="44"/>
      <c r="AY142" s="44"/>
      <c r="AZ142" s="44"/>
      <c r="BA142" s="44"/>
      <c r="BB142" s="44"/>
      <c r="BC142" s="44"/>
      <c r="BD142" s="44"/>
      <c r="BE142" s="44"/>
      <c r="BF142" s="44"/>
      <c r="BG142" s="44"/>
      <c r="BH142" s="44"/>
      <c r="BI142" s="44"/>
      <c r="BJ142" s="44"/>
      <c r="BK142" s="44"/>
      <c r="BL142" s="44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  <c r="DT142" s="2"/>
      <c r="DU142" s="2"/>
      <c r="DV142" s="2"/>
      <c r="DW142" s="2"/>
      <c r="DX142" s="2"/>
      <c r="DY142" s="2"/>
      <c r="DZ142" s="2"/>
      <c r="EA142" s="2"/>
      <c r="EB142" s="2"/>
      <c r="EC142" s="2"/>
      <c r="ED142" s="2"/>
      <c r="EE142" s="2"/>
      <c r="EF142" s="2"/>
      <c r="EG142" s="2"/>
      <c r="EH142" s="2"/>
      <c r="EI142" s="2"/>
      <c r="EJ142" s="2"/>
      <c r="EK142" s="2"/>
      <c r="EL142" s="2"/>
      <c r="EM142" s="2"/>
      <c r="EN142" s="2"/>
      <c r="EO142" s="2"/>
      <c r="EP142" s="2"/>
      <c r="EQ142" s="2"/>
      <c r="ER142" s="2"/>
      <c r="ES142" s="2"/>
      <c r="ET142" s="2"/>
      <c r="EU142" s="2"/>
      <c r="EV142" s="2"/>
      <c r="EW142" s="2"/>
      <c r="EX142" s="2"/>
      <c r="EY142" s="2"/>
      <c r="EZ142" s="2"/>
      <c r="FA142" s="2"/>
      <c r="FB142" s="2"/>
      <c r="FC142" s="2"/>
      <c r="FD142" s="2"/>
      <c r="FE142" s="2"/>
      <c r="FF142" s="2"/>
      <c r="FG142" s="2"/>
      <c r="FH142" s="2"/>
      <c r="FI142" s="2"/>
      <c r="FJ142" s="2"/>
      <c r="FK142" s="2"/>
      <c r="FL142" s="2"/>
      <c r="FM142" s="2"/>
      <c r="FN142" s="2"/>
      <c r="FO142" s="2"/>
      <c r="FP142" s="2"/>
      <c r="FQ142" s="2"/>
      <c r="FR142" s="2"/>
      <c r="FS142" s="2"/>
      <c r="FT142" s="2"/>
      <c r="FU142" s="2"/>
      <c r="FV142" s="2"/>
      <c r="FW142" s="2"/>
      <c r="FX142" s="2"/>
      <c r="FY142" s="2"/>
      <c r="FZ142" s="2"/>
      <c r="GA142" s="2"/>
      <c r="GB142" s="2"/>
      <c r="GC142" s="2"/>
      <c r="GD142" s="2"/>
    </row>
    <row r="143" spans="1:186" ht="18" x14ac:dyDescent="0.25">
      <c r="C143" s="54" t="s">
        <v>221</v>
      </c>
      <c r="D143" s="11"/>
    </row>
    <row r="144" spans="1:186" x14ac:dyDescent="0.25">
      <c r="L144" s="4" t="str">
        <f>+L6</f>
        <v>Week 1</v>
      </c>
      <c r="M144" s="4" t="str">
        <f>+M6</f>
        <v>Week 2</v>
      </c>
      <c r="N144" s="4" t="str">
        <f>+N6</f>
        <v>Week 3</v>
      </c>
      <c r="O144" s="4" t="str">
        <f>+O6</f>
        <v>Week 4</v>
      </c>
      <c r="P144" s="4" t="str">
        <f>+P6</f>
        <v>Week 5</v>
      </c>
      <c r="Q144" s="4" t="str">
        <f>+Q6</f>
        <v>Week 6</v>
      </c>
      <c r="R144" s="4" t="str">
        <f>+R6</f>
        <v>Week 7</v>
      </c>
      <c r="S144" s="4" t="str">
        <f>+S6</f>
        <v>Week 8</v>
      </c>
      <c r="T144" s="4" t="str">
        <f>+T6</f>
        <v>Week 9</v>
      </c>
      <c r="U144" s="4" t="str">
        <f>+U6</f>
        <v>Week 10</v>
      </c>
      <c r="V144" s="4" t="str">
        <f>+V6</f>
        <v>Week 11</v>
      </c>
      <c r="W144" s="4" t="str">
        <f>+W6</f>
        <v>Week 12</v>
      </c>
      <c r="X144" s="4" t="str">
        <f>+X6</f>
        <v>Week 13</v>
      </c>
      <c r="Y144" s="4" t="str">
        <f>+Y6</f>
        <v>Week 14</v>
      </c>
      <c r="Z144" s="4" t="str">
        <f>+Z6</f>
        <v>Week 15</v>
      </c>
      <c r="AA144" s="4" t="str">
        <f>+AA6</f>
        <v>Week 16</v>
      </c>
      <c r="AB144" s="4" t="str">
        <f>+AB6</f>
        <v>Week 17</v>
      </c>
      <c r="AC144" s="4" t="str">
        <f>+AC6</f>
        <v>Week 18</v>
      </c>
      <c r="AD144" s="4" t="str">
        <f>+AD6</f>
        <v>Week 19</v>
      </c>
      <c r="AE144" s="4" t="str">
        <f>+AE6</f>
        <v>Week 20</v>
      </c>
      <c r="AF144" s="4" t="str">
        <f>+AF6</f>
        <v>Week 21</v>
      </c>
      <c r="AG144" s="4" t="str">
        <f>+AG6</f>
        <v>Week 22</v>
      </c>
      <c r="AH144" s="4" t="str">
        <f>+AH6</f>
        <v>Week 23</v>
      </c>
      <c r="AI144" s="4" t="str">
        <f>+AI6</f>
        <v>Week 24</v>
      </c>
      <c r="AJ144" s="4" t="str">
        <f>+AJ6</f>
        <v>Week 25</v>
      </c>
      <c r="AK144" s="4" t="str">
        <f>+AK6</f>
        <v>Week 26</v>
      </c>
      <c r="AL144" s="4" t="str">
        <f>+AL6</f>
        <v>Week 27</v>
      </c>
      <c r="AM144" s="4" t="str">
        <f>+AM6</f>
        <v>Week 28</v>
      </c>
      <c r="AN144" s="4" t="str">
        <f>+AN6</f>
        <v>Week 29</v>
      </c>
      <c r="AO144" s="4" t="str">
        <f>+AO6</f>
        <v>Week 30</v>
      </c>
      <c r="AP144" s="4" t="str">
        <f>+AP6</f>
        <v>Week 31</v>
      </c>
      <c r="AQ144" s="4" t="str">
        <f>+AQ6</f>
        <v>Week 32</v>
      </c>
      <c r="AR144" s="4" t="str">
        <f>+AR6</f>
        <v>Week 33</v>
      </c>
      <c r="AS144" s="4" t="str">
        <f>+AS6</f>
        <v>Week 34</v>
      </c>
      <c r="AT144" s="4" t="str">
        <f>+AT6</f>
        <v>Week 35</v>
      </c>
      <c r="AU144" s="4" t="str">
        <f>+AU6</f>
        <v>Week 36</v>
      </c>
      <c r="AV144" s="4" t="str">
        <f>+AV6</f>
        <v>Week 37</v>
      </c>
      <c r="AW144" s="4" t="str">
        <f>+AW6</f>
        <v>Week 38</v>
      </c>
      <c r="AX144" s="4" t="str">
        <f>+AX6</f>
        <v>Week 39</v>
      </c>
      <c r="AY144" s="4" t="str">
        <f>+AY6</f>
        <v>Week 40</v>
      </c>
      <c r="AZ144" s="4" t="str">
        <f>+AZ6</f>
        <v>Week 41</v>
      </c>
      <c r="BA144" s="4" t="str">
        <f>+BA6</f>
        <v>Week 42</v>
      </c>
      <c r="BB144" s="4" t="str">
        <f>+BB6</f>
        <v>Week 43</v>
      </c>
      <c r="BC144" s="4" t="str">
        <f>+BC6</f>
        <v>Week 44</v>
      </c>
      <c r="BD144" s="4" t="str">
        <f>+BD6</f>
        <v>Week 45</v>
      </c>
      <c r="BE144" s="4" t="str">
        <f>+BE6</f>
        <v>Week 46</v>
      </c>
      <c r="BF144" s="4" t="str">
        <f>+BF6</f>
        <v>Week 47</v>
      </c>
      <c r="BG144" s="4" t="str">
        <f>+BG6</f>
        <v>Week 48</v>
      </c>
      <c r="BH144" s="4" t="str">
        <f>+BH6</f>
        <v>Week 49</v>
      </c>
      <c r="BI144" s="4" t="str">
        <f>+BI6</f>
        <v>Week 50</v>
      </c>
      <c r="BJ144" s="4" t="str">
        <f>+BJ6</f>
        <v>Week 51</v>
      </c>
      <c r="BK144" s="4" t="str">
        <f>+BK6</f>
        <v>Week 52</v>
      </c>
      <c r="BL144" s="4" t="str">
        <f>+BL6</f>
        <v>Week 52+</v>
      </c>
    </row>
    <row r="145" spans="1:186" x14ac:dyDescent="0.25">
      <c r="D145" s="16"/>
      <c r="L145" s="16">
        <f>+L7</f>
        <v>42189</v>
      </c>
      <c r="M145" s="16">
        <f>+M7</f>
        <v>42196</v>
      </c>
      <c r="N145" s="16">
        <f>+N7</f>
        <v>42203</v>
      </c>
      <c r="O145" s="16">
        <f>+O7</f>
        <v>42210</v>
      </c>
      <c r="P145" s="16">
        <f>+P7</f>
        <v>42217</v>
      </c>
      <c r="Q145" s="16">
        <f>+Q7</f>
        <v>42224</v>
      </c>
      <c r="R145" s="16">
        <f>+R7</f>
        <v>42231</v>
      </c>
      <c r="S145" s="16">
        <f>+S7</f>
        <v>42238</v>
      </c>
      <c r="T145" s="16">
        <f>+T7</f>
        <v>42245</v>
      </c>
      <c r="U145" s="16">
        <f>+U7</f>
        <v>42252</v>
      </c>
      <c r="V145" s="16">
        <f>+V7</f>
        <v>42259</v>
      </c>
      <c r="W145" s="16">
        <f>+W7</f>
        <v>42266</v>
      </c>
      <c r="X145" s="16">
        <f>+X7</f>
        <v>42273</v>
      </c>
      <c r="Y145" s="16">
        <f>+Y7</f>
        <v>42280</v>
      </c>
      <c r="Z145" s="16">
        <f>+Z7</f>
        <v>42287</v>
      </c>
      <c r="AA145" s="16">
        <f>+AA7</f>
        <v>42294</v>
      </c>
      <c r="AB145" s="16">
        <f>+AB7</f>
        <v>42301</v>
      </c>
      <c r="AC145" s="16">
        <f>+AC7</f>
        <v>42308</v>
      </c>
      <c r="AD145" s="16">
        <f>+AD7</f>
        <v>42315</v>
      </c>
      <c r="AE145" s="16">
        <f>+AE7</f>
        <v>42322</v>
      </c>
      <c r="AF145" s="16">
        <f>+AF7</f>
        <v>42329</v>
      </c>
      <c r="AG145" s="16">
        <f>+AG7</f>
        <v>42336</v>
      </c>
      <c r="AH145" s="16">
        <f>+AH7</f>
        <v>42343</v>
      </c>
      <c r="AI145" s="16">
        <f>+AI7</f>
        <v>42350</v>
      </c>
      <c r="AJ145" s="16">
        <f>+AJ7</f>
        <v>42357</v>
      </c>
      <c r="AK145" s="16">
        <f>+AK7</f>
        <v>42364</v>
      </c>
      <c r="AL145" s="16">
        <f>+AL7</f>
        <v>42371</v>
      </c>
      <c r="AM145" s="16">
        <f>+AM7</f>
        <v>42378</v>
      </c>
      <c r="AN145" s="16">
        <f>+AN7</f>
        <v>42385</v>
      </c>
      <c r="AO145" s="16">
        <f>+AO7</f>
        <v>42392</v>
      </c>
      <c r="AP145" s="16">
        <f>+AP7</f>
        <v>42399</v>
      </c>
      <c r="AQ145" s="16">
        <f>+AQ7</f>
        <v>42406</v>
      </c>
      <c r="AR145" s="16">
        <f>+AR7</f>
        <v>42413</v>
      </c>
      <c r="AS145" s="16">
        <f>+AS7</f>
        <v>42420</v>
      </c>
      <c r="AT145" s="16">
        <f>+AT7</f>
        <v>42427</v>
      </c>
      <c r="AU145" s="16">
        <f>+AU7</f>
        <v>42434</v>
      </c>
      <c r="AV145" s="16">
        <f>+AV7</f>
        <v>42441</v>
      </c>
      <c r="AW145" s="16">
        <f>+AW7</f>
        <v>42448</v>
      </c>
      <c r="AX145" s="16">
        <f>+AX7</f>
        <v>42455</v>
      </c>
      <c r="AY145" s="16">
        <f>+AY7</f>
        <v>42462</v>
      </c>
      <c r="AZ145" s="16">
        <f>+AZ7</f>
        <v>42469</v>
      </c>
      <c r="BA145" s="16">
        <f>+BA7</f>
        <v>42476</v>
      </c>
      <c r="BB145" s="16">
        <f>+BB7</f>
        <v>42483</v>
      </c>
      <c r="BC145" s="16">
        <f>+BC7</f>
        <v>42490</v>
      </c>
      <c r="BD145" s="16">
        <f>+BD7</f>
        <v>42497</v>
      </c>
      <c r="BE145" s="16">
        <f>+BE7</f>
        <v>42504</v>
      </c>
      <c r="BF145" s="16">
        <f>+BF7</f>
        <v>42511</v>
      </c>
      <c r="BG145" s="16">
        <f>+BG7</f>
        <v>42518</v>
      </c>
      <c r="BH145" s="16">
        <f>+BH7</f>
        <v>42525</v>
      </c>
      <c r="BI145" s="16">
        <f>+BI7</f>
        <v>42532</v>
      </c>
      <c r="BJ145" s="16">
        <f>+BJ7</f>
        <v>42539</v>
      </c>
      <c r="BK145" s="16">
        <f>+BK7</f>
        <v>42546</v>
      </c>
      <c r="BL145" s="16">
        <f>+BL7</f>
        <v>42551</v>
      </c>
    </row>
    <row r="146" spans="1:186" x14ac:dyDescent="0.25">
      <c r="C146" s="55" t="s">
        <v>198</v>
      </c>
      <c r="D146" s="11"/>
      <c r="I146" s="55" t="s">
        <v>198</v>
      </c>
      <c r="L146" s="11">
        <f>SUM(L8:L141)</f>
        <v>957950</v>
      </c>
      <c r="M146" s="11">
        <f>SUM(M9:M141)</f>
        <v>1609128</v>
      </c>
      <c r="N146" s="11">
        <f>SUM(N9:N141)</f>
        <v>1571865</v>
      </c>
      <c r="O146" s="11">
        <f>SUM(O9:O141)</f>
        <v>1510357</v>
      </c>
      <c r="P146" s="11">
        <f>SUM(P9:P141)</f>
        <v>1539022</v>
      </c>
      <c r="Q146" s="11">
        <f>SUM(Q9:Q141)</f>
        <v>1592573</v>
      </c>
      <c r="R146" s="11">
        <f>SUM(R9:R141)</f>
        <v>1568069</v>
      </c>
      <c r="S146" s="11">
        <f>SUM(S9:S141)</f>
        <v>1565296</v>
      </c>
      <c r="T146" s="11">
        <f>SUM(T9:T141)</f>
        <v>1623447</v>
      </c>
      <c r="U146" s="11">
        <f>SUM(U9:U141)</f>
        <v>1688295</v>
      </c>
      <c r="V146" s="11">
        <f>SUM(V9:V141)</f>
        <v>1649039</v>
      </c>
      <c r="W146" s="11">
        <f>SUM(W9:W141)</f>
        <v>1671381</v>
      </c>
      <c r="X146" s="11">
        <f>SUM(X9:X141)</f>
        <v>1703312</v>
      </c>
      <c r="Y146" s="11">
        <f>SUM(Y9:Y141)</f>
        <v>1633327</v>
      </c>
      <c r="Z146" s="11">
        <f>SUM(Z9:Z141)</f>
        <v>1739931</v>
      </c>
      <c r="AA146" s="11">
        <f>SUM(AA8:AA141)-225</f>
        <v>1719429</v>
      </c>
      <c r="AB146" s="11">
        <f>SUM(AB8:AB141)</f>
        <v>1608438</v>
      </c>
      <c r="AC146" s="11">
        <f>SUM(AC8:AC141)</f>
        <v>1682253</v>
      </c>
      <c r="AD146" s="11">
        <f>SUM(AD8:AD141)</f>
        <v>1821278</v>
      </c>
      <c r="AE146" s="11">
        <f>SUM(AE8:AE141)</f>
        <v>1741027</v>
      </c>
      <c r="AF146" s="11">
        <f>SUM(AF8:AF141)</f>
        <v>1664976</v>
      </c>
      <c r="AG146" s="11">
        <f>SUM(AG8:AG141)</f>
        <v>1648043</v>
      </c>
      <c r="AH146" s="11">
        <f>SUM(AH8:AH141)</f>
        <v>1856807</v>
      </c>
      <c r="AI146" s="11">
        <f>SUM(AI8:AI141)</f>
        <v>1842020</v>
      </c>
      <c r="AJ146" s="11">
        <f>SUM(AJ8:AJ141)</f>
        <v>1928667</v>
      </c>
      <c r="AK146" s="11">
        <f>SUM(AK8:AK141)</f>
        <v>2084946</v>
      </c>
      <c r="AL146" s="11">
        <f>SUM(AL8:AL141)</f>
        <v>2214441</v>
      </c>
      <c r="AM146" s="11">
        <f>SUM(AM8:AM141)</f>
        <v>2064491</v>
      </c>
      <c r="AN146" s="11">
        <f>SUM(AN8:AN141)</f>
        <v>2043733</v>
      </c>
      <c r="AO146" s="11">
        <f>SUM(AO8:AO141)</f>
        <v>1689737</v>
      </c>
      <c r="AP146" s="11">
        <f>SUM(AP8:AP141)</f>
        <v>1713898</v>
      </c>
      <c r="AQ146" s="11">
        <f>SUM(AQ8:AQ141)</f>
        <v>1806774</v>
      </c>
      <c r="AR146" s="11">
        <f>SUM(AR8:AR141)</f>
        <v>1827483</v>
      </c>
      <c r="AS146" s="11">
        <f>SUM(AS8:AS141)</f>
        <v>1875934</v>
      </c>
      <c r="AT146" s="11">
        <f>SUM(AT8:AT141)</f>
        <v>1894439</v>
      </c>
      <c r="AU146" s="11">
        <f>SUM(AU8:AU141)</f>
        <v>1938734</v>
      </c>
      <c r="AV146" s="11">
        <f>SUM(AV8:AV141)</f>
        <v>2121972</v>
      </c>
      <c r="AW146" s="11">
        <f>SUM(AW8:AW141)</f>
        <v>2070288</v>
      </c>
      <c r="AX146" s="11">
        <f>SUM(AX8:AX141)</f>
        <v>2026011</v>
      </c>
      <c r="AY146" s="11">
        <f>SUM(AY8:AY141)</f>
        <v>1907929</v>
      </c>
      <c r="AZ146" s="11">
        <f>SUM(AZ8:AZ141)</f>
        <v>2000291</v>
      </c>
      <c r="BA146" s="11">
        <f>SUM(BA8:BA141)</f>
        <v>1945882</v>
      </c>
      <c r="BB146" s="11">
        <f>SUM(BB8:BB141)</f>
        <v>1813467</v>
      </c>
      <c r="BC146" s="11">
        <f>SUM(BC8:BC141)</f>
        <v>1778718</v>
      </c>
      <c r="BD146" s="11">
        <f>SUM(BD8:BD141)</f>
        <v>1952031</v>
      </c>
      <c r="BE146" s="11">
        <f>SUM(BE8:BE141)</f>
        <v>1851694</v>
      </c>
      <c r="BF146" s="11">
        <f>SUM(BF8:BF141)</f>
        <v>1849526</v>
      </c>
      <c r="BG146" s="11">
        <f>SUM(BG8:BG141)</f>
        <v>1665211</v>
      </c>
      <c r="BH146" s="11">
        <f>SUM(BH8:BH141)</f>
        <v>1638560</v>
      </c>
      <c r="BI146" s="11">
        <f>SUM(BI8:BI141)</f>
        <v>1783791</v>
      </c>
      <c r="BJ146" s="11">
        <f>SUM(BJ8:BJ141)</f>
        <v>1799234</v>
      </c>
      <c r="BK146" s="11">
        <f>SUM(BK8:BK141)</f>
        <v>1654221</v>
      </c>
      <c r="BL146" s="11">
        <f>SUM(BL8:BL141)</f>
        <v>1096445</v>
      </c>
    </row>
    <row r="147" spans="1:186" x14ac:dyDescent="0.25">
      <c r="A147" s="57"/>
      <c r="C147" s="58" t="s">
        <v>199</v>
      </c>
      <c r="D147" s="59"/>
      <c r="E147" s="57"/>
      <c r="F147" s="57"/>
      <c r="G147" s="59"/>
      <c r="H147" s="59"/>
      <c r="I147" s="58" t="s">
        <v>199</v>
      </c>
      <c r="J147" s="59"/>
      <c r="L147" s="59">
        <f>(L146/$D$177)</f>
        <v>1.5287330641686481</v>
      </c>
      <c r="M147" s="59">
        <f>(M146/$D$177)</f>
        <v>2.5679076967269361</v>
      </c>
      <c r="N147" s="59">
        <f>(N146/$D$177)</f>
        <v>2.508441983307534</v>
      </c>
      <c r="O147" s="59">
        <f>(O146/$D$177)</f>
        <v>2.410285176260313</v>
      </c>
      <c r="P147" s="59">
        <f>(P146/$D$177)</f>
        <v>2.4560298740883777</v>
      </c>
      <c r="Q147" s="59">
        <f>(Q146/$D$177)</f>
        <v>2.5414885977371018</v>
      </c>
      <c r="R147" s="59">
        <f>(R146/$D$177)</f>
        <v>2.5023841820532051</v>
      </c>
      <c r="S147" s="59">
        <f>(S146/$D$177)</f>
        <v>2.4979589231284809</v>
      </c>
      <c r="T147" s="59">
        <f>(T146/$D$177)</f>
        <v>2.5907585018272346</v>
      </c>
      <c r="U147" s="59">
        <f>(U146/$D$177)</f>
        <v>2.6942454079759988</v>
      </c>
      <c r="V147" s="59">
        <f>(V146/$D$177)</f>
        <v>2.6315991893142683</v>
      </c>
      <c r="W147" s="59">
        <f>(W146/$D$177)</f>
        <v>2.6672534031246511</v>
      </c>
      <c r="X147" s="59">
        <f>(X146/$D$177)</f>
        <v>2.7182101080382362</v>
      </c>
      <c r="Y147" s="59">
        <f>(Y146/$D$177)</f>
        <v>2.6065253818042544</v>
      </c>
      <c r="Z147" s="59">
        <f>(Z146/$D$177)</f>
        <v>2.7766481017506344</v>
      </c>
      <c r="AA147" s="59">
        <f>(AA146/$D$177)</f>
        <v>2.7439302299602635</v>
      </c>
      <c r="AB147" s="59">
        <f>(AB146/$D$177)</f>
        <v>2.5668065684694317</v>
      </c>
      <c r="AC147" s="59">
        <f>(AC146/$D$177)</f>
        <v>2.6846033544515904</v>
      </c>
      <c r="AD147" s="59">
        <f>(AD146/$D$177)</f>
        <v>2.9064647399581891</v>
      </c>
      <c r="AE147" s="59">
        <f>(AE146/$D$177)</f>
        <v>2.7783971402582064</v>
      </c>
      <c r="AF147" s="59">
        <f>(AF146/$D$177)</f>
        <v>2.6570320603865119</v>
      </c>
      <c r="AG147" s="59">
        <f>(AG146/$D$177)</f>
        <v>2.6300097346121314</v>
      </c>
      <c r="AH147" s="59">
        <f>(AH146/$D$177)</f>
        <v>2.9631632701913411</v>
      </c>
      <c r="AI147" s="59">
        <f>(AI146/$D$177)</f>
        <v>2.9395656128816046</v>
      </c>
      <c r="AJ147" s="59">
        <f>(AJ146/$D$177)</f>
        <v>3.077840192777237</v>
      </c>
      <c r="AK147" s="59">
        <f>(AK146/$D$177)</f>
        <v>3.327236168073664</v>
      </c>
      <c r="AL147" s="59">
        <f>(AL146/$D$177)</f>
        <v>3.5338892169222667</v>
      </c>
      <c r="AM147" s="59">
        <f>(AM146/$D$177)</f>
        <v>3.2945933006718477</v>
      </c>
      <c r="AN147" s="59">
        <f>(AN146/$D$177)</f>
        <v>3.2614668943395624</v>
      </c>
      <c r="AO147" s="59">
        <f>(AO146/$D$177)</f>
        <v>2.6965466064503776</v>
      </c>
      <c r="AP147" s="59">
        <f>(AP146/$D$177)</f>
        <v>2.7351036496816303</v>
      </c>
      <c r="AQ147" s="59">
        <f>(AQ146/$D$177)</f>
        <v>2.8833187048178353</v>
      </c>
      <c r="AR147" s="59">
        <f>(AR146/$D$177)</f>
        <v>2.9163669150854572</v>
      </c>
      <c r="AS147" s="59">
        <f>(AS146/$D$177)</f>
        <v>2.9936868646569748</v>
      </c>
      <c r="AT147" s="59">
        <f>(AT146/$D$177)</f>
        <v>3.0232178478527998</v>
      </c>
      <c r="AU147" s="59">
        <f>(AU146/$D$177)</f>
        <v>3.093905494470421</v>
      </c>
      <c r="AV147" s="59">
        <f>(AV146/$D$177)</f>
        <v>3.3863236678741839</v>
      </c>
      <c r="AW147" s="59">
        <f>(AW146/$D$177)</f>
        <v>3.3038443738729395</v>
      </c>
      <c r="AX147" s="59">
        <f>(AX146/$D$177)</f>
        <v>3.2331854523402965</v>
      </c>
      <c r="AY147" s="59">
        <f>(AY146/$D$177)</f>
        <v>3.0447457032060385</v>
      </c>
      <c r="AZ147" s="59">
        <f>(AZ146/$D$177)</f>
        <v>3.1921404975823053</v>
      </c>
      <c r="BA147" s="59">
        <f>(BA146/$D$177)</f>
        <v>3.1053125448829451</v>
      </c>
      <c r="BB147" s="59">
        <f>(BB146/$D$177)</f>
        <v>2.8939996489156279</v>
      </c>
      <c r="BC147" s="59">
        <f>(BC146/$D$177)</f>
        <v>2.8385458723648722</v>
      </c>
      <c r="BD147" s="59">
        <f>(BD146/$D$177)</f>
        <v>3.1151253530791694</v>
      </c>
      <c r="BE147" s="59">
        <f>(BE146/$D$177)</f>
        <v>2.9550037502194275</v>
      </c>
      <c r="BF147" s="59">
        <f>(BF146/$D$177)</f>
        <v>2.9515439733175879</v>
      </c>
      <c r="BG147" s="59">
        <f>(BG146/$D$177)</f>
        <v>2.6574070823292852</v>
      </c>
      <c r="BH147" s="59">
        <f>(BH146/$D$177)</f>
        <v>2.6148764023426905</v>
      </c>
      <c r="BI147" s="59">
        <f>(BI146/$D$177)</f>
        <v>2.8466415588146115</v>
      </c>
      <c r="BJ147" s="59">
        <f>(BJ146/$D$177)</f>
        <v>2.8712860858880043</v>
      </c>
      <c r="BK147" s="59">
        <f>(BK146/$D$177)</f>
        <v>2.6398688221119322</v>
      </c>
      <c r="BL147" s="59">
        <f>(BL146/$D$177)</f>
        <v>1.7497486555064392</v>
      </c>
      <c r="BM147" s="59"/>
      <c r="BN147" s="59"/>
      <c r="BO147" s="59"/>
      <c r="BP147" s="59"/>
      <c r="BQ147" s="59"/>
      <c r="BR147" s="59"/>
      <c r="BS147" s="59"/>
      <c r="BT147" s="59"/>
      <c r="BU147" s="59"/>
      <c r="BV147" s="59"/>
      <c r="BW147" s="59"/>
      <c r="BX147" s="59"/>
      <c r="BY147" s="59"/>
      <c r="BZ147" s="59"/>
      <c r="CA147" s="59"/>
      <c r="CB147" s="59"/>
      <c r="CC147" s="59"/>
      <c r="CD147" s="59"/>
      <c r="CE147" s="59"/>
      <c r="CF147" s="59"/>
      <c r="CG147" s="59"/>
      <c r="CH147" s="59"/>
      <c r="CI147" s="59"/>
      <c r="CJ147" s="59"/>
      <c r="CK147" s="59"/>
      <c r="CL147" s="59"/>
      <c r="CM147" s="59"/>
      <c r="CN147" s="59"/>
      <c r="CO147" s="59"/>
      <c r="CP147" s="59"/>
      <c r="CQ147" s="59"/>
      <c r="CR147" s="59"/>
      <c r="CS147" s="59"/>
      <c r="CT147" s="59"/>
      <c r="CU147" s="59"/>
      <c r="CV147" s="59"/>
      <c r="CW147" s="59"/>
      <c r="CX147" s="59"/>
      <c r="CY147" s="59"/>
      <c r="CZ147" s="59"/>
      <c r="DA147" s="59"/>
      <c r="DB147" s="59"/>
      <c r="DC147" s="59"/>
      <c r="DD147" s="59"/>
      <c r="DE147" s="59"/>
      <c r="DF147" s="59"/>
      <c r="DG147" s="59"/>
      <c r="DH147" s="59"/>
      <c r="DI147" s="59"/>
      <c r="DJ147" s="59"/>
      <c r="DK147" s="59"/>
      <c r="DL147" s="59"/>
      <c r="DM147" s="59"/>
      <c r="DN147" s="59"/>
      <c r="DO147" s="59"/>
      <c r="DP147" s="59"/>
      <c r="DQ147" s="59"/>
      <c r="DR147" s="59"/>
      <c r="DS147" s="59"/>
      <c r="DT147" s="59"/>
      <c r="DU147" s="59"/>
      <c r="DV147" s="59"/>
      <c r="DW147" s="59"/>
      <c r="DX147" s="59"/>
      <c r="DY147" s="59"/>
      <c r="DZ147" s="59"/>
      <c r="EA147" s="59"/>
      <c r="EB147" s="59"/>
      <c r="EC147" s="59"/>
      <c r="ED147" s="59"/>
      <c r="EE147" s="59"/>
      <c r="EF147" s="59"/>
      <c r="EG147" s="59"/>
      <c r="EH147" s="59"/>
      <c r="EI147" s="59"/>
      <c r="EJ147" s="59"/>
      <c r="EK147" s="59"/>
      <c r="EL147" s="59"/>
      <c r="EM147" s="59"/>
      <c r="EN147" s="59"/>
      <c r="EO147" s="59"/>
      <c r="EP147" s="59"/>
      <c r="EQ147" s="59"/>
      <c r="ER147" s="59"/>
      <c r="ES147" s="59"/>
      <c r="ET147" s="59"/>
      <c r="EU147" s="59"/>
      <c r="EV147" s="59"/>
      <c r="EW147" s="59"/>
      <c r="EX147" s="59"/>
      <c r="EY147" s="59"/>
      <c r="EZ147" s="59"/>
      <c r="FA147" s="59"/>
      <c r="FB147" s="59"/>
      <c r="FC147" s="59"/>
      <c r="FD147" s="59"/>
      <c r="FE147" s="59"/>
      <c r="FF147" s="59"/>
      <c r="FG147" s="59"/>
      <c r="FH147" s="59"/>
      <c r="FI147" s="59"/>
      <c r="FJ147" s="59"/>
      <c r="FK147" s="59"/>
      <c r="FL147" s="59"/>
      <c r="FM147" s="59"/>
      <c r="FN147" s="59"/>
      <c r="FO147" s="59"/>
      <c r="FP147" s="59"/>
      <c r="FQ147" s="59"/>
      <c r="FR147" s="59"/>
      <c r="FS147" s="59"/>
      <c r="FT147" s="59"/>
      <c r="FU147" s="59"/>
      <c r="FV147" s="59"/>
      <c r="FW147" s="59"/>
      <c r="FX147" s="59"/>
      <c r="FY147" s="59"/>
      <c r="FZ147" s="59"/>
      <c r="GA147" s="59"/>
      <c r="GB147" s="59"/>
      <c r="GC147" s="59"/>
      <c r="GD147" s="59"/>
    </row>
    <row r="148" spans="1:186" x14ac:dyDescent="0.25">
      <c r="C148" s="21"/>
      <c r="D148" s="11"/>
      <c r="I148" s="21"/>
    </row>
    <row r="149" spans="1:186" x14ac:dyDescent="0.25">
      <c r="C149" s="55" t="s">
        <v>200</v>
      </c>
      <c r="D149" s="11"/>
      <c r="I149" s="55" t="s">
        <v>200</v>
      </c>
      <c r="L149" s="11">
        <f>SUM(L9:L32)</f>
        <v>65600</v>
      </c>
      <c r="M149" s="11">
        <f>SUM(M9:M32)</f>
        <v>102718</v>
      </c>
      <c r="N149" s="11">
        <f>SUM(N9:N32)</f>
        <v>102710</v>
      </c>
      <c r="O149" s="11">
        <f>SUM(O9:O32)</f>
        <v>104122</v>
      </c>
      <c r="P149" s="11">
        <f>SUM(P9:P32)</f>
        <v>98804</v>
      </c>
      <c r="Q149" s="11">
        <f>SUM(Q9:Q32)</f>
        <v>103890</v>
      </c>
      <c r="R149" s="11">
        <f>SUM(R9:R32)</f>
        <v>103429</v>
      </c>
      <c r="S149" s="11">
        <f>SUM(S9:S32)</f>
        <v>111919</v>
      </c>
      <c r="T149" s="11">
        <f>SUM(T9:T32)</f>
        <v>108421</v>
      </c>
      <c r="U149" s="11">
        <f>SUM(U9:U32)</f>
        <v>127142</v>
      </c>
      <c r="V149" s="11">
        <f>SUM(V9:V32)</f>
        <v>99796</v>
      </c>
      <c r="W149" s="11">
        <f>SUM(W9:W32)</f>
        <v>112530</v>
      </c>
      <c r="X149" s="11">
        <f>SUM(X9:X32)</f>
        <v>114083</v>
      </c>
      <c r="Y149" s="11">
        <f>SUM(Y9:Y32)</f>
        <v>105082</v>
      </c>
      <c r="Z149" s="11">
        <f>SUM(Z9:Z32)</f>
        <v>113149</v>
      </c>
      <c r="AA149" s="11">
        <f>SUM(AA9:AA32)</f>
        <v>107374</v>
      </c>
      <c r="AB149" s="11">
        <f>SUM(AB8:AB32)</f>
        <v>103688</v>
      </c>
      <c r="AC149" s="11">
        <f>SUM(AC8:AC32)</f>
        <v>96350</v>
      </c>
      <c r="AD149" s="11">
        <f>SUM(AD8:AD32)</f>
        <v>118851</v>
      </c>
      <c r="AE149" s="11">
        <f>SUM(AE8:AE32)</f>
        <v>107675</v>
      </c>
      <c r="AF149" s="11">
        <f>SUM(AF8:AF32)</f>
        <v>110177</v>
      </c>
      <c r="AG149" s="11">
        <f>SUM(AG8:AG32)</f>
        <v>107098</v>
      </c>
      <c r="AH149" s="11">
        <f>SUM(AH8:AH32)</f>
        <v>128758</v>
      </c>
      <c r="AI149" s="11">
        <f>SUM(AI8:AI32)</f>
        <v>123395</v>
      </c>
      <c r="AJ149" s="11">
        <f>SUM(AJ8:AJ32)</f>
        <v>153661</v>
      </c>
      <c r="AK149" s="11">
        <f>SUM(AK8:AK32)</f>
        <v>209521</v>
      </c>
      <c r="AL149" s="11">
        <f>SUM(AL8:AL32)</f>
        <v>188978</v>
      </c>
      <c r="AM149" s="11">
        <f>SUM(AM8:AM32)</f>
        <v>170938</v>
      </c>
      <c r="AN149" s="11">
        <f>SUM(AN8:AN32)</f>
        <v>200332</v>
      </c>
      <c r="AO149" s="11">
        <f>SUM(AO8:AO32)</f>
        <v>153499</v>
      </c>
      <c r="AP149" s="11">
        <f>SUM(AP8:AP32)</f>
        <v>127221</v>
      </c>
      <c r="AQ149" s="11">
        <f>SUM(AQ8:AQ32)</f>
        <v>114535</v>
      </c>
      <c r="AR149" s="11">
        <f>SUM(AR8:AR32)</f>
        <v>101618</v>
      </c>
      <c r="AS149" s="11">
        <f>SUM(AS8:AS32)</f>
        <v>111575</v>
      </c>
      <c r="AT149" s="11">
        <f>SUM(AT8:AT32)</f>
        <v>104298</v>
      </c>
      <c r="AU149" s="11">
        <f>SUM(AU8:AU32)</f>
        <v>106832</v>
      </c>
      <c r="AV149" s="11">
        <f>SUM(AV8:AV32)</f>
        <v>121099</v>
      </c>
      <c r="AW149" s="11">
        <f>SUM(AW8:AW32)</f>
        <v>113256</v>
      </c>
      <c r="AX149" s="11">
        <f>SUM(AX8:AX32)</f>
        <v>118414</v>
      </c>
      <c r="AY149" s="11">
        <f>SUM(AY8:AY32)</f>
        <v>98585</v>
      </c>
      <c r="AZ149" s="11">
        <f>SUM(AZ8:AZ32)</f>
        <v>103104</v>
      </c>
      <c r="BA149" s="11">
        <f>SUM(BA8:BA32)</f>
        <v>101425</v>
      </c>
      <c r="BB149" s="11">
        <f>SUM(BB8:BB32)</f>
        <v>96837</v>
      </c>
      <c r="BC149" s="11">
        <f>SUM(BC8:BC32)</f>
        <v>87128</v>
      </c>
      <c r="BD149" s="11">
        <f>SUM(BD8:BD32)</f>
        <v>93886</v>
      </c>
      <c r="BE149" s="11">
        <f>SUM(BE8:BE32)</f>
        <v>90929</v>
      </c>
      <c r="BF149" s="11">
        <f>SUM(BF8:BF32)</f>
        <v>92691</v>
      </c>
      <c r="BG149" s="11">
        <f>SUM(BG8:BG32)</f>
        <v>94358</v>
      </c>
      <c r="BH149" s="11">
        <f>SUM(BH8:BH32)</f>
        <v>87607</v>
      </c>
      <c r="BI149" s="11">
        <f>SUM(BI8:BI32)</f>
        <v>86715</v>
      </c>
      <c r="BJ149" s="11">
        <f>SUM(BJ8:BJ32)</f>
        <v>106594</v>
      </c>
      <c r="BK149" s="11">
        <f>SUM(BK8:BK32)</f>
        <v>99918</v>
      </c>
      <c r="BL149" s="11">
        <f>SUM(BL8:BL32)</f>
        <v>63131</v>
      </c>
    </row>
    <row r="150" spans="1:186" x14ac:dyDescent="0.25">
      <c r="C150" s="55" t="s">
        <v>201</v>
      </c>
      <c r="D150" s="59"/>
      <c r="G150" s="60"/>
      <c r="I150" s="55" t="s">
        <v>201</v>
      </c>
      <c r="L150" s="59">
        <f>(L149/$D$177)</f>
        <v>0.10468697636563841</v>
      </c>
      <c r="M150" s="59">
        <f>(M149/$D$177)</f>
        <v>0.16392129326715923</v>
      </c>
      <c r="N150" s="59">
        <f>(N149/$D$177)</f>
        <v>0.16390852656272442</v>
      </c>
      <c r="O150" s="59">
        <f>(O149/$D$177)</f>
        <v>0.16616184989547261</v>
      </c>
      <c r="P150" s="59">
        <f>(P149/$D$177)</f>
        <v>0.15767518312241674</v>
      </c>
      <c r="Q150" s="59">
        <f>(Q149/$D$177)</f>
        <v>0.16579161546686241</v>
      </c>
      <c r="R150" s="59">
        <f>(R149/$D$177)</f>
        <v>0.16505593412380512</v>
      </c>
      <c r="S150" s="59">
        <f>(S149/$D$177)</f>
        <v>0.17860459920527266</v>
      </c>
      <c r="T150" s="59">
        <f>(T149/$D$177)</f>
        <v>0.17302235769114149</v>
      </c>
      <c r="U150" s="59">
        <f>(U149/$D$177)</f>
        <v>0.20289804190670729</v>
      </c>
      <c r="V150" s="59">
        <f>(V149/$D$177)</f>
        <v>0.15925825447233616</v>
      </c>
      <c r="W150" s="59">
        <f>(W149/$D$177)</f>
        <v>0.17957965625648309</v>
      </c>
      <c r="X150" s="59">
        <f>(X149/$D$177)</f>
        <v>0.18205799275489523</v>
      </c>
      <c r="Y150" s="59">
        <f>(Y149/$D$177)</f>
        <v>0.16769385442765269</v>
      </c>
      <c r="Z150" s="59">
        <f>(Z149/$D$177)</f>
        <v>0.18056748001212836</v>
      </c>
      <c r="AA150" s="59">
        <f>(AA149/$D$177)</f>
        <v>0.17135151524823261</v>
      </c>
      <c r="AB150" s="59">
        <f>(AB149/$D$177)</f>
        <v>0.16546925617988287</v>
      </c>
      <c r="AC150" s="59">
        <f>(AC149/$D$177)</f>
        <v>0.15375899653703143</v>
      </c>
      <c r="AD150" s="59">
        <f>(AD149/$D$177)</f>
        <v>0.18966694859805627</v>
      </c>
      <c r="AE150" s="59">
        <f>(AE149/$D$177)</f>
        <v>0.17183186250259325</v>
      </c>
      <c r="AF150" s="59">
        <f>(AF149/$D$177)</f>
        <v>0.17582464931458755</v>
      </c>
      <c r="AG150" s="59">
        <f>(AG149/$D$177)</f>
        <v>0.17091106394523084</v>
      </c>
      <c r="AH150" s="59">
        <f>(AH149/$D$177)</f>
        <v>0.20547691620254377</v>
      </c>
      <c r="AI150" s="59">
        <f>(AI149/$D$177)</f>
        <v>0.19691843671704196</v>
      </c>
      <c r="AJ150" s="59">
        <f>(AJ149/$D$177)</f>
        <v>0.24521807127012751</v>
      </c>
      <c r="AK150" s="59">
        <f>(AK149/$D$177)</f>
        <v>0.3343615849863556</v>
      </c>
      <c r="AL150" s="59">
        <f>(AL149/$D$177)</f>
        <v>0.30157828383575636</v>
      </c>
      <c r="AM150" s="59">
        <f>(AM149/$D$177)</f>
        <v>0.27278936533520576</v>
      </c>
      <c r="AN150" s="59">
        <f>(AN149/$D$177)</f>
        <v>0.31969742910489446</v>
      </c>
      <c r="AO150" s="59">
        <f>(AO149/$D$177)</f>
        <v>0.24495954550532212</v>
      </c>
      <c r="AP150" s="59">
        <f>(AP149/$D$177)</f>
        <v>0.20302411311300128</v>
      </c>
      <c r="AQ150" s="59">
        <f>(AQ149/$D$177)</f>
        <v>0.18277931155546334</v>
      </c>
      <c r="AR150" s="59">
        <f>(AR149/$D$177)</f>
        <v>0.16216587140736957</v>
      </c>
      <c r="AS150" s="59">
        <f>(AS149/$D$177)</f>
        <v>0.1780556309145748</v>
      </c>
      <c r="AT150" s="59">
        <f>(AT149/$D$177)</f>
        <v>0.16644271739303895</v>
      </c>
      <c r="AU150" s="59">
        <f>(AU149/$D$177)</f>
        <v>0.17048657102277262</v>
      </c>
      <c r="AV150" s="59">
        <f>(AV149/$D$177)</f>
        <v>0.19325439254424462</v>
      </c>
      <c r="AW150" s="59">
        <f>(AW149/$D$177)</f>
        <v>0.18073823468394426</v>
      </c>
      <c r="AX150" s="59">
        <f>(AX149/$D$177)</f>
        <v>0.18896956736830348</v>
      </c>
      <c r="AY150" s="59">
        <f>(AY149/$D$177)</f>
        <v>0.15732569458851317</v>
      </c>
      <c r="AZ150" s="59">
        <f>(AZ149/$D$177)</f>
        <v>0.16453728675613999</v>
      </c>
      <c r="BA150" s="59">
        <f>(BA149/$D$177)</f>
        <v>0.16185787466287921</v>
      </c>
      <c r="BB150" s="59">
        <f>(BB149/$D$177)</f>
        <v>0.15453616966950193</v>
      </c>
      <c r="BC150" s="59">
        <f>(BC149/$D$177)</f>
        <v>0.13904217799977658</v>
      </c>
      <c r="BD150" s="59">
        <f>(BD149/$D$177)</f>
        <v>0.14982685157110257</v>
      </c>
      <c r="BE150" s="59">
        <f>(BE149/$D$177)</f>
        <v>0.14510795844437707</v>
      </c>
      <c r="BF150" s="59">
        <f>(BF149/$D$177)</f>
        <v>0.14791982509614923</v>
      </c>
      <c r="BG150" s="59">
        <f>(BG149/$D$177)</f>
        <v>0.15058008713275778</v>
      </c>
      <c r="BH150" s="59">
        <f>(BH149/$D$177)</f>
        <v>0.13980658442781227</v>
      </c>
      <c r="BI150" s="59">
        <f>(BI149/$D$177)</f>
        <v>0.13838309688332828</v>
      </c>
      <c r="BJ150" s="59">
        <f>(BJ149/$D$177)</f>
        <v>0.17010676156583629</v>
      </c>
      <c r="BK150" s="59">
        <f>(BK149/$D$177)</f>
        <v>0.15945294671496738</v>
      </c>
      <c r="BL150" s="59">
        <f>(BL149/$D$177)</f>
        <v>0.10074685220943778</v>
      </c>
    </row>
    <row r="151" spans="1:186" x14ac:dyDescent="0.25">
      <c r="C151" s="55" t="s">
        <v>202</v>
      </c>
      <c r="D151" s="11"/>
      <c r="I151" s="55" t="s">
        <v>202</v>
      </c>
      <c r="L151" s="11">
        <f>SUM(L32:L56)</f>
        <v>101600</v>
      </c>
      <c r="M151" s="11">
        <f>SUM(M32:M56)</f>
        <v>181522</v>
      </c>
      <c r="N151" s="11">
        <f>SUM(N32:N56)</f>
        <v>179200</v>
      </c>
      <c r="O151" s="11">
        <f>SUM(O32:O56)</f>
        <v>160056</v>
      </c>
      <c r="P151" s="11">
        <f>SUM(P32:P56)</f>
        <v>161172</v>
      </c>
      <c r="Q151" s="11">
        <f>SUM(Q32:Q56)</f>
        <v>166064</v>
      </c>
      <c r="R151" s="11">
        <f>SUM(R32:R56)</f>
        <v>167366</v>
      </c>
      <c r="S151" s="11">
        <f>SUM(S32:S56)</f>
        <v>168362</v>
      </c>
      <c r="T151" s="11">
        <f>SUM(T32:T56)</f>
        <v>174052</v>
      </c>
      <c r="U151" s="11">
        <f>SUM(U32:U56)</f>
        <v>193646</v>
      </c>
      <c r="V151" s="11">
        <f>SUM(V32:V56)</f>
        <v>178716</v>
      </c>
      <c r="W151" s="11">
        <f>SUM(W32:W56)</f>
        <v>171266</v>
      </c>
      <c r="X151" s="11">
        <f>SUM(X32:X56)</f>
        <v>188334</v>
      </c>
      <c r="Y151" s="11">
        <f>SUM(Y32:Y56)</f>
        <v>184420</v>
      </c>
      <c r="Z151" s="11">
        <f>SUM(Z32:Z56)</f>
        <v>206322</v>
      </c>
      <c r="AA151" s="11">
        <f>SUM(AA32:AA56)</f>
        <v>214366</v>
      </c>
      <c r="AB151" s="11">
        <f>SUM(AB32:AB56)</f>
        <v>196200</v>
      </c>
      <c r="AC151" s="11">
        <f>SUM(AC32:AC56)</f>
        <v>187190</v>
      </c>
      <c r="AD151" s="11">
        <f>SUM(AD32:AD56)</f>
        <v>214340</v>
      </c>
      <c r="AE151" s="11">
        <f>SUM(AE32:AE56)</f>
        <v>195116</v>
      </c>
      <c r="AF151" s="11">
        <f>SUM(AF32:AF56)</f>
        <v>188792</v>
      </c>
      <c r="AG151" s="11">
        <f>SUM(AG32:AG56)</f>
        <v>186890</v>
      </c>
      <c r="AH151" s="11">
        <f>SUM(AH32:AH56)</f>
        <v>211336</v>
      </c>
      <c r="AI151" s="11">
        <f>SUM(AI32:AI56)</f>
        <v>218352</v>
      </c>
      <c r="AJ151" s="11">
        <f>SUM(AJ32:AJ56)</f>
        <v>230252</v>
      </c>
      <c r="AK151" s="11">
        <f>SUM(AK32:AK56)</f>
        <v>277250</v>
      </c>
      <c r="AL151" s="11">
        <f>SUM(AL32:AL56)</f>
        <v>294706</v>
      </c>
      <c r="AM151" s="11">
        <f>SUM(AM32:AM56)</f>
        <v>294568</v>
      </c>
      <c r="AN151" s="11">
        <f>SUM(AN32:AN56)</f>
        <v>317886</v>
      </c>
      <c r="AO151" s="11">
        <f>SUM(AO32:AO56)</f>
        <v>236536</v>
      </c>
      <c r="AP151" s="11">
        <f>SUM(AP32:AP56)</f>
        <v>238584</v>
      </c>
      <c r="AQ151" s="11">
        <f>SUM(AQ32:AQ56)</f>
        <v>235538</v>
      </c>
      <c r="AR151" s="11">
        <f>SUM(AR32:AR56)</f>
        <v>224910</v>
      </c>
      <c r="AS151" s="11">
        <f>SUM(AS32:AS56)</f>
        <v>227740</v>
      </c>
      <c r="AT151" s="11">
        <f>SUM(AT32:AT56)</f>
        <v>233352</v>
      </c>
      <c r="AU151" s="11">
        <f>SUM(AU32:AU56)</f>
        <v>230122</v>
      </c>
      <c r="AV151" s="11">
        <f>SUM(AV32:AV56)</f>
        <v>254624</v>
      </c>
      <c r="AW151" s="11">
        <f>SUM(AW32:AW56)</f>
        <v>222994</v>
      </c>
      <c r="AX151" s="11">
        <f>SUM(AX32:AX56)</f>
        <v>235412</v>
      </c>
      <c r="AY151" s="11">
        <f>SUM(AY32:AY56)</f>
        <v>206776</v>
      </c>
      <c r="AZ151" s="11">
        <f>SUM(AZ32:AZ56)</f>
        <v>230168</v>
      </c>
      <c r="BA151" s="11">
        <f>SUM(BA32:BA56)</f>
        <v>216538</v>
      </c>
      <c r="BB151" s="11">
        <f>SUM(BB32:BB56)</f>
        <v>199304</v>
      </c>
      <c r="BC151" s="11">
        <f>SUM(BC32:BC56)</f>
        <v>185774</v>
      </c>
      <c r="BD151" s="11">
        <f>SUM(BD32:BD56)</f>
        <v>192762</v>
      </c>
      <c r="BE151" s="11">
        <f>SUM(BE32:BE56)</f>
        <v>194866</v>
      </c>
      <c r="BF151" s="11">
        <f>SUM(BF32:BF56)</f>
        <v>182894</v>
      </c>
      <c r="BG151" s="11">
        <f>SUM(BG32:BG56)</f>
        <v>163764</v>
      </c>
      <c r="BH151" s="11">
        <f>SUM(BH32:BH56)</f>
        <v>152604</v>
      </c>
      <c r="BI151" s="11">
        <f>SUM(BI32:BI56)</f>
        <v>157702</v>
      </c>
      <c r="BJ151" s="11">
        <f>SUM(BJ32:BJ56)</f>
        <v>167572</v>
      </c>
      <c r="BK151" s="11">
        <f>SUM(BK32:BK56)</f>
        <v>163390</v>
      </c>
      <c r="BL151" s="11">
        <f>SUM(BL32:BL56)</f>
        <v>111428</v>
      </c>
    </row>
    <row r="152" spans="1:186" x14ac:dyDescent="0.25">
      <c r="C152" s="55" t="s">
        <v>203</v>
      </c>
      <c r="D152" s="59"/>
      <c r="G152" s="60"/>
      <c r="I152" s="55" t="s">
        <v>203</v>
      </c>
      <c r="L152" s="59">
        <f>(L151/$D$177)</f>
        <v>0.16213714632239121</v>
      </c>
      <c r="M152" s="59">
        <f>(M151/$D$177)</f>
        <v>0.28967971530249109</v>
      </c>
      <c r="N152" s="59">
        <f>(N151/$D$177)</f>
        <v>0.28597417934028052</v>
      </c>
      <c r="O152" s="59">
        <f>(O151/$D$177)</f>
        <v>0.2554234556277229</v>
      </c>
      <c r="P152" s="59">
        <f>(P151/$D$177)</f>
        <v>0.25720441089638224</v>
      </c>
      <c r="Q152" s="59">
        <f>(Q151/$D$177)</f>
        <v>0.26501125065828318</v>
      </c>
      <c r="R152" s="59">
        <f>(R151/$D$177)</f>
        <v>0.26708903180505245</v>
      </c>
      <c r="S152" s="59">
        <f>(S151/$D$177)</f>
        <v>0.26867848650718923</v>
      </c>
      <c r="T152" s="59">
        <f>(T151/$D$177)</f>
        <v>0.27775880503646488</v>
      </c>
      <c r="U152" s="59">
        <f>(U151/$D$177)</f>
        <v>0.30902765587348197</v>
      </c>
      <c r="V152" s="59">
        <f>(V151/$D$177)</f>
        <v>0.28520179372197307</v>
      </c>
      <c r="W152" s="59">
        <f>(W151/$D$177)</f>
        <v>0.27331280021703397</v>
      </c>
      <c r="X152" s="59">
        <f>(X151/$D$177)</f>
        <v>0.3005505641287522</v>
      </c>
      <c r="Y152" s="59">
        <f>(Y151/$D$177)</f>
        <v>0.29430445398400973</v>
      </c>
      <c r="Z152" s="59">
        <f>(Z151/$D$177)</f>
        <v>0.32925649905047638</v>
      </c>
      <c r="AA152" s="59">
        <f>(AA151/$D$177)</f>
        <v>0.34209342035970192</v>
      </c>
      <c r="AB152" s="59">
        <f>(AB151/$D$177)</f>
        <v>0.31310342626430271</v>
      </c>
      <c r="AC152" s="59">
        <f>(AC151/$D$177)</f>
        <v>0.29872492539457096</v>
      </c>
      <c r="AD152" s="59">
        <f>(AD151/$D$177)</f>
        <v>0.34205192857028871</v>
      </c>
      <c r="AE152" s="59">
        <f>(AE151/$D$177)</f>
        <v>0.31137353781338267</v>
      </c>
      <c r="AF152" s="59">
        <f>(AF151/$D$177)</f>
        <v>0.30128145795764644</v>
      </c>
      <c r="AG152" s="59">
        <f>(AG151/$D$177)</f>
        <v>0.29824617397826469</v>
      </c>
      <c r="AH152" s="59">
        <f>(AH151/$D$177)</f>
        <v>0.33725803105500851</v>
      </c>
      <c r="AI152" s="59">
        <f>(AI151/$D$177)</f>
        <v>0.3484544308443579</v>
      </c>
      <c r="AJ152" s="59">
        <f>(AJ151/$D$177)</f>
        <v>0.36744490369117344</v>
      </c>
      <c r="AK152" s="59">
        <f>(AK151/$D$177)</f>
        <v>0.44244610056971417</v>
      </c>
      <c r="AL152" s="59">
        <f>(AL151/$D$177)</f>
        <v>0.47030304964652186</v>
      </c>
      <c r="AM152" s="59">
        <f>(AM151/$D$177)</f>
        <v>0.47008282399502099</v>
      </c>
      <c r="AN152" s="59">
        <f>(AN151/$D$177)</f>
        <v>0.5072945757464532</v>
      </c>
      <c r="AO152" s="59">
        <f>(AO151/$D$177)</f>
        <v>0.37747315002473547</v>
      </c>
      <c r="AP152" s="59">
        <f>(AP151/$D$177)</f>
        <v>0.38074142636005298</v>
      </c>
      <c r="AQ152" s="59">
        <f>(AQ151/$D$177)</f>
        <v>0.37588050364648995</v>
      </c>
      <c r="AR152" s="59">
        <f>(AR151/$D$177)</f>
        <v>0.35891993680481304</v>
      </c>
      <c r="AS152" s="59">
        <f>(AS151/$D$177)</f>
        <v>0.36343615849863553</v>
      </c>
      <c r="AT152" s="59">
        <f>(AT151/$D$177)</f>
        <v>0.37239200165967157</v>
      </c>
      <c r="AU152" s="59">
        <f>(AU151/$D$177)</f>
        <v>0.36723744474410736</v>
      </c>
      <c r="AV152" s="59">
        <f>(AV151/$D$177)</f>
        <v>0.40633866875189506</v>
      </c>
      <c r="AW152" s="59">
        <f>(AW151/$D$177)</f>
        <v>0.3558623110926703</v>
      </c>
      <c r="AX152" s="59">
        <f>(AX151/$D$177)</f>
        <v>0.37567942805164134</v>
      </c>
      <c r="AY152" s="59">
        <f>(AY151/$D$177)</f>
        <v>0.3299810095271532</v>
      </c>
      <c r="AZ152" s="59">
        <f>(AZ151/$D$177)</f>
        <v>0.36731085329460766</v>
      </c>
      <c r="BA152" s="59">
        <f>(BA151/$D$177)</f>
        <v>0.3455595806137593</v>
      </c>
      <c r="BB152" s="59">
        <f>(BB151/$D$177)</f>
        <v>0.31805690758501826</v>
      </c>
      <c r="BC152" s="59">
        <f>(BC151/$D$177)</f>
        <v>0.29646521870960535</v>
      </c>
      <c r="BD152" s="59">
        <f>(BD151/$D$177)</f>
        <v>0.30761693503343279</v>
      </c>
      <c r="BE152" s="59">
        <f>(BE151/$D$177)</f>
        <v>0.31097457829979414</v>
      </c>
      <c r="BF152" s="59">
        <f>(BF151/$D$177)</f>
        <v>0.29186920511306513</v>
      </c>
      <c r="BG152" s="59">
        <f>(BG151/$D$177)</f>
        <v>0.26134082313326845</v>
      </c>
      <c r="BH152" s="59">
        <f>(BH151/$D$177)</f>
        <v>0.24353127044667508</v>
      </c>
      <c r="BI152" s="59">
        <f>(BI151/$D$177)</f>
        <v>0.25166685284777301</v>
      </c>
      <c r="BJ152" s="59">
        <f>(BJ151/$D$177)</f>
        <v>0.26741777444424941</v>
      </c>
      <c r="BK152" s="59">
        <f>(BK151/$D$177)</f>
        <v>0.26074397970093993</v>
      </c>
      <c r="BL152" s="59">
        <f>(BL151/$D$177)</f>
        <v>0.17782104272058472</v>
      </c>
    </row>
    <row r="153" spans="1:186" x14ac:dyDescent="0.25">
      <c r="C153" s="55" t="s">
        <v>204</v>
      </c>
      <c r="D153" s="11"/>
      <c r="I153" s="55" t="s">
        <v>204</v>
      </c>
      <c r="L153" s="11">
        <f>SUM(L56:L69)</f>
        <v>82125</v>
      </c>
      <c r="M153" s="11">
        <f>SUM(M56:M69)</f>
        <v>175398</v>
      </c>
      <c r="N153" s="11">
        <f>SUM(N56:N69)</f>
        <v>190995</v>
      </c>
      <c r="O153" s="11">
        <f>SUM(O56:O69)</f>
        <v>180429</v>
      </c>
      <c r="P153" s="11">
        <f>SUM(P56:P69)</f>
        <v>175686</v>
      </c>
      <c r="Q153" s="11">
        <f>SUM(Q56:Q69)</f>
        <v>181164</v>
      </c>
      <c r="R153" s="11">
        <f>SUM(R56:R69)</f>
        <v>174729</v>
      </c>
      <c r="S153" s="11">
        <f>SUM(S56:S69)</f>
        <v>181020</v>
      </c>
      <c r="T153" s="11">
        <f>SUM(T56:T69)</f>
        <v>176334</v>
      </c>
      <c r="U153" s="11">
        <f>SUM(U56:U69)</f>
        <v>179097</v>
      </c>
      <c r="V153" s="11">
        <f>SUM(V56:V69)</f>
        <v>179742</v>
      </c>
      <c r="W153" s="11">
        <f>SUM(W56:W69)</f>
        <v>161760</v>
      </c>
      <c r="X153" s="11">
        <f>SUM(X56:X69)</f>
        <v>191190</v>
      </c>
      <c r="Y153" s="11">
        <f>SUM(Y56:Y69)</f>
        <v>188925</v>
      </c>
      <c r="Z153" s="11">
        <f>SUM(Z56:Z69)</f>
        <v>190500</v>
      </c>
      <c r="AA153" s="11">
        <f>SUM(AA56:AA69)-225</f>
        <v>182874</v>
      </c>
      <c r="AB153" s="11">
        <f>SUM(AB56:AB69)</f>
        <v>179325</v>
      </c>
      <c r="AC153" s="11">
        <f>SUM(AC56:AC69)</f>
        <v>186828</v>
      </c>
      <c r="AD153" s="11">
        <f>SUM(AD56:AD69)</f>
        <v>187947</v>
      </c>
      <c r="AE153" s="11">
        <f>SUM(AE56:AE69)</f>
        <v>191736</v>
      </c>
      <c r="AF153" s="11">
        <f>SUM(AF56:AF69)</f>
        <v>177657</v>
      </c>
      <c r="AG153" s="11">
        <f>SUM(AG56:AG69)</f>
        <v>170850</v>
      </c>
      <c r="AH153" s="11">
        <f>SUM(AH56:AH69)</f>
        <v>183633</v>
      </c>
      <c r="AI153" s="11">
        <f>SUM(AI56:AI69)</f>
        <v>195843</v>
      </c>
      <c r="AJ153" s="11">
        <f>SUM(AJ56:AJ69)</f>
        <v>200754</v>
      </c>
      <c r="AK153" s="11">
        <f>SUM(AK56:AK69)</f>
        <v>192930</v>
      </c>
      <c r="AL153" s="11">
        <f>SUM(AL56:AL69)</f>
        <v>205362</v>
      </c>
      <c r="AM153" s="11">
        <f>SUM(AM56:AM69)</f>
        <v>217620</v>
      </c>
      <c r="AN153" s="11">
        <f>SUM(AN56:AN69)</f>
        <v>217365</v>
      </c>
      <c r="AO153" s="11">
        <f>SUM(AO56:AO69)</f>
        <v>187257</v>
      </c>
      <c r="AP153" s="11">
        <f>SUM(AP56:AP69)</f>
        <v>202488</v>
      </c>
      <c r="AQ153" s="11">
        <f>SUM(AQ56:AQ69)</f>
        <v>221931</v>
      </c>
      <c r="AR153" s="11">
        <f>SUM(AR56:AR69)</f>
        <v>198300</v>
      </c>
      <c r="AS153" s="11">
        <f>SUM(AS56:AS69)</f>
        <v>198114</v>
      </c>
      <c r="AT153" s="11">
        <f>SUM(AT56:AT69)</f>
        <v>187764</v>
      </c>
      <c r="AU153" s="11">
        <f>SUM(AU56:AU69)</f>
        <v>169650</v>
      </c>
      <c r="AV153" s="11">
        <f>SUM(AV56:AV69)</f>
        <v>189444</v>
      </c>
      <c r="AW153" s="11">
        <f>SUM(AW56:AW69)</f>
        <v>173628</v>
      </c>
      <c r="AX153" s="11">
        <f>SUM(AX56:AX69)</f>
        <v>157170</v>
      </c>
      <c r="AY153" s="11">
        <f>SUM(AY56:AY69)</f>
        <v>143433</v>
      </c>
      <c r="AZ153" s="11">
        <f>SUM(AZ56:AZ69)</f>
        <v>163989</v>
      </c>
      <c r="BA153" s="11">
        <f>SUM(BA56:BA69)</f>
        <v>164724</v>
      </c>
      <c r="BB153" s="11">
        <f>SUM(BB56:BB69)</f>
        <v>155001</v>
      </c>
      <c r="BC153" s="11">
        <f>SUM(BC56:BC69)</f>
        <v>143271</v>
      </c>
      <c r="BD153" s="11">
        <f>SUM(BD56:BD69)</f>
        <v>151908</v>
      </c>
      <c r="BE153" s="11">
        <f>SUM(BE56:BE69)</f>
        <v>173439</v>
      </c>
      <c r="BF153" s="11">
        <f>SUM(BF56:BF69)</f>
        <v>178626</v>
      </c>
      <c r="BG153" s="11">
        <f>SUM(BG56:BG69)</f>
        <v>168729</v>
      </c>
      <c r="BH153" s="11">
        <f>SUM(BH56:BH69)</f>
        <v>177204</v>
      </c>
      <c r="BI153" s="11">
        <f>SUM(BI56:BI69)</f>
        <v>179079</v>
      </c>
      <c r="BJ153" s="11">
        <f>SUM(BJ56:BJ69)</f>
        <v>195168</v>
      </c>
      <c r="BK153" s="11">
        <f>SUM(BK56:BK69)</f>
        <v>177993</v>
      </c>
      <c r="BL153" s="11">
        <f>SUM(BL56:BL69)</f>
        <v>132561</v>
      </c>
    </row>
    <row r="154" spans="1:186" x14ac:dyDescent="0.25">
      <c r="C154" s="55" t="s">
        <v>205</v>
      </c>
      <c r="D154" s="59"/>
      <c r="G154" s="60"/>
      <c r="I154" s="55" t="s">
        <v>205</v>
      </c>
      <c r="L154" s="59">
        <f>(L153/$D$177)</f>
        <v>0.13105820021384229</v>
      </c>
      <c r="M154" s="59">
        <f>(M153/$D$177)</f>
        <v>0.27990680305762572</v>
      </c>
      <c r="N154" s="59">
        <f>(N153/$D$177)</f>
        <v>0.30479708919138887</v>
      </c>
      <c r="O154" s="59">
        <f>(O153/$D$177)</f>
        <v>0.2879354643090819</v>
      </c>
      <c r="P154" s="59">
        <f>(P153/$D$177)</f>
        <v>0.28036640441727972</v>
      </c>
      <c r="Q154" s="59">
        <f>(Q153/$D$177)</f>
        <v>0.28910840527903231</v>
      </c>
      <c r="R154" s="59">
        <f>(R153/$D$177)</f>
        <v>0.27883918739926272</v>
      </c>
      <c r="S154" s="59">
        <f>(S153/$D$177)</f>
        <v>0.28887860459920528</v>
      </c>
      <c r="T154" s="59">
        <f>(T153/$D$177)</f>
        <v>0.2814005074765013</v>
      </c>
      <c r="U154" s="59">
        <f>(U153/$D$177)</f>
        <v>0.28580980802068207</v>
      </c>
      <c r="V154" s="59">
        <f>(V153/$D$177)</f>
        <v>0.28683912356574054</v>
      </c>
      <c r="W154" s="59">
        <f>(W153/$D$177)</f>
        <v>0.25814276367234251</v>
      </c>
      <c r="X154" s="59">
        <f>(X153/$D$177)</f>
        <v>0.30510827761198794</v>
      </c>
      <c r="Y154" s="59">
        <f>(Y153/$D$177)</f>
        <v>0.30149370441887557</v>
      </c>
      <c r="Z154" s="59">
        <f>(Z153/$D$177)</f>
        <v>0.30400714935448353</v>
      </c>
      <c r="AA154" s="59">
        <f>(AA153/$D$177)</f>
        <v>0.29183728835197803</v>
      </c>
      <c r="AB154" s="59">
        <f>(AB153/$D$177)</f>
        <v>0.28617365909707482</v>
      </c>
      <c r="AC154" s="59">
        <f>(AC153/$D$177)</f>
        <v>0.2981472320188947</v>
      </c>
      <c r="AD154" s="59">
        <f>(AD153/$D$177)</f>
        <v>0.2999329748017171</v>
      </c>
      <c r="AE154" s="59">
        <f>(AE153/$D$177)</f>
        <v>0.30597960518966533</v>
      </c>
      <c r="AF154" s="59">
        <f>(AF153/$D$177)</f>
        <v>0.28351180122241193</v>
      </c>
      <c r="AG154" s="59">
        <f>(AG153/$D$177)</f>
        <v>0.27264893158642262</v>
      </c>
      <c r="AH154" s="59">
        <f>(AH153/$D$177)</f>
        <v>0.29304852943523291</v>
      </c>
      <c r="AI154" s="59">
        <f>(AI153/$D$177)</f>
        <v>0.31253371207889824</v>
      </c>
      <c r="AJ154" s="59">
        <f>(AJ153/$D$177)</f>
        <v>0.32037087276383192</v>
      </c>
      <c r="AK154" s="59">
        <f>(AK153/$D$177)</f>
        <v>0.30788503582656435</v>
      </c>
      <c r="AL154" s="59">
        <f>(AL153/$D$177)</f>
        <v>0.32772449451829627</v>
      </c>
      <c r="AM154" s="59">
        <f>(AM153/$D$177)</f>
        <v>0.3472862773885706</v>
      </c>
      <c r="AN154" s="59">
        <f>(AN153/$D$177)</f>
        <v>0.34687933868471027</v>
      </c>
      <c r="AO154" s="59">
        <f>(AO153/$D$177)</f>
        <v>0.29883184654421269</v>
      </c>
      <c r="AP154" s="59">
        <f>(AP153/$D$177)</f>
        <v>0.32313805595008216</v>
      </c>
      <c r="AQ154" s="59">
        <f>(AQ153/$D$177)</f>
        <v>0.35416593524089174</v>
      </c>
      <c r="AR154" s="59">
        <f>(AR153/$D$177)</f>
        <v>0.31645468617844663</v>
      </c>
      <c r="AS154" s="59">
        <f>(AS153/$D$177)</f>
        <v>0.31615786030033671</v>
      </c>
      <c r="AT154" s="59">
        <f>(AT153/$D$177)</f>
        <v>0.29964093643777029</v>
      </c>
      <c r="AU154" s="59">
        <f>(AU153/$D$177)</f>
        <v>0.27073392592119749</v>
      </c>
      <c r="AV154" s="59">
        <f>(AV153/$D$177)</f>
        <v>0.30232194436908544</v>
      </c>
      <c r="AW154" s="59">
        <f>(AW153/$D$177)</f>
        <v>0.27708216970141869</v>
      </c>
      <c r="AX154" s="59">
        <f>(AX153/$D$177)</f>
        <v>0.25081786700285658</v>
      </c>
      <c r="AY154" s="59">
        <f>(AY153/$D$177)</f>
        <v>0.22889583965019231</v>
      </c>
      <c r="AZ154" s="59">
        <f>(AZ153/$D$177)</f>
        <v>0.26169988669549815</v>
      </c>
      <c r="BA154" s="59">
        <f>(BA153/$D$177)</f>
        <v>0.26287282766544851</v>
      </c>
      <c r="BB154" s="59">
        <f>(BB153/$D$177)</f>
        <v>0.24735649426296219</v>
      </c>
      <c r="BC154" s="59">
        <f>(BC153/$D$177)</f>
        <v>0.22863731388538691</v>
      </c>
      <c r="BD154" s="59">
        <f>(BD153/$D$177)</f>
        <v>0.24242056716084451</v>
      </c>
      <c r="BE154" s="59">
        <f>(BE153/$D$177)</f>
        <v>0.27678055630914578</v>
      </c>
      <c r="BF154" s="59">
        <f>(BF153/$D$177)</f>
        <v>0.28505816829708119</v>
      </c>
      <c r="BG154" s="59">
        <f>(BG153/$D$177)</f>
        <v>0.26926415907313728</v>
      </c>
      <c r="BH154" s="59">
        <f>(BH153/$D$177)</f>
        <v>0.28278888658378948</v>
      </c>
      <c r="BI154" s="59">
        <f>(BI153/$D$177)</f>
        <v>0.2857810829357037</v>
      </c>
      <c r="BJ154" s="59">
        <f>(BJ153/$D$177)</f>
        <v>0.31145652139220914</v>
      </c>
      <c r="BK154" s="59">
        <f>(BK153/$D$177)</f>
        <v>0.28404800280867498</v>
      </c>
      <c r="BL154" s="59">
        <f>(BL153/$D$177)</f>
        <v>0.21154588832325297</v>
      </c>
    </row>
    <row r="155" spans="1:186" x14ac:dyDescent="0.25">
      <c r="C155" s="55" t="s">
        <v>206</v>
      </c>
      <c r="D155" s="11"/>
      <c r="I155" s="55" t="s">
        <v>206</v>
      </c>
      <c r="L155" s="11">
        <f>SUM(L69:L115)</f>
        <v>394125</v>
      </c>
      <c r="M155" s="11">
        <f>SUM(M69:M115)</f>
        <v>652010</v>
      </c>
      <c r="N155" s="11">
        <f>SUM(N69:N115)</f>
        <v>639000</v>
      </c>
      <c r="O155" s="11">
        <f>SUM(O69:O115)</f>
        <v>603750</v>
      </c>
      <c r="P155" s="11">
        <f>SUM(P69:P115)</f>
        <v>647200</v>
      </c>
      <c r="Q155" s="11">
        <f>SUM(Q69:Q115)</f>
        <v>642215</v>
      </c>
      <c r="R155" s="11">
        <f>SUM(R69:R115)</f>
        <v>625125</v>
      </c>
      <c r="S155" s="11">
        <f>SUM(S69:S115)</f>
        <v>618105</v>
      </c>
      <c r="T155" s="11">
        <f>SUM(T69:T115)</f>
        <v>655690</v>
      </c>
      <c r="U155" s="11">
        <f>SUM(U69:U115)</f>
        <v>641750</v>
      </c>
      <c r="V155" s="11">
        <f>SUM(V69:V115)</f>
        <v>639945</v>
      </c>
      <c r="W155" s="11">
        <f>SUM(W69:W115)</f>
        <v>670765</v>
      </c>
      <c r="X155" s="11">
        <f>SUM(X69:X115)</f>
        <v>681665</v>
      </c>
      <c r="Y155" s="11">
        <f>SUM(Y69:Y115)</f>
        <v>653760</v>
      </c>
      <c r="Z155" s="11">
        <f>SUM(Z69:Z115)</f>
        <v>639260</v>
      </c>
      <c r="AA155" s="11">
        <f>SUM(AA69:AA115)</f>
        <v>638765</v>
      </c>
      <c r="AB155" s="11">
        <f>SUM(AB69:AB115)</f>
        <v>592525</v>
      </c>
      <c r="AC155" s="11">
        <f>SUM(AC69:AC115)</f>
        <v>632675</v>
      </c>
      <c r="AD155" s="11">
        <f>SUM(AD69:AD115)</f>
        <v>658020</v>
      </c>
      <c r="AE155" s="11">
        <f>SUM(AE69:AE115)</f>
        <v>693950</v>
      </c>
      <c r="AF155" s="11">
        <f>SUM(AF69:AF115)</f>
        <v>660090</v>
      </c>
      <c r="AG155" s="11">
        <f>SUM(AG69:AG115)</f>
        <v>666215</v>
      </c>
      <c r="AH155" s="11">
        <f>SUM(AH69:AH115)</f>
        <v>723140</v>
      </c>
      <c r="AI155" s="11">
        <f>SUM(AI69:AI115)</f>
        <v>726420</v>
      </c>
      <c r="AJ155" s="11">
        <f>SUM(AJ69:AJ115)</f>
        <v>728930</v>
      </c>
      <c r="AK155" s="11">
        <f>SUM(AK69:AK115)</f>
        <v>768885</v>
      </c>
      <c r="AL155" s="11">
        <f>SUM(AL69:AL115)</f>
        <v>848885</v>
      </c>
      <c r="AM155" s="11">
        <f>SUM(AM69:AM115)</f>
        <v>795245</v>
      </c>
      <c r="AN155" s="11">
        <f>SUM(AN69:AN115)</f>
        <v>791990</v>
      </c>
      <c r="AO155" s="11">
        <f>SUM(AO69:AO115)</f>
        <v>683455</v>
      </c>
      <c r="AP155" s="11">
        <f>SUM(AP69:AP115)</f>
        <v>695855</v>
      </c>
      <c r="AQ155" s="11">
        <f>SUM(AQ69:AQ115)</f>
        <v>736410</v>
      </c>
      <c r="AR155" s="11">
        <f>SUM(AR69:AR115)</f>
        <v>695395</v>
      </c>
      <c r="AS155" s="11">
        <f>SUM(AS69:AS115)</f>
        <v>720135</v>
      </c>
      <c r="AT155" s="11">
        <f>SUM(AT69:AT115)</f>
        <v>711315</v>
      </c>
      <c r="AU155" s="11">
        <f>SUM(AU69:AU115)</f>
        <v>764460</v>
      </c>
      <c r="AV155" s="11">
        <f>SUM(AV69:AV115)</f>
        <v>842615</v>
      </c>
      <c r="AW155" s="11">
        <f>SUM(AW69:AW115)</f>
        <v>830690</v>
      </c>
      <c r="AX155" s="11">
        <f>SUM(AX69:AX115)</f>
        <v>767945</v>
      </c>
      <c r="AY155" s="11">
        <f>SUM(AY69:AY115)</f>
        <v>741965</v>
      </c>
      <c r="AZ155" s="11">
        <f>SUM(AZ69:AZ115)</f>
        <v>844230</v>
      </c>
      <c r="BA155" s="11">
        <f>SUM(BA69:BA115)</f>
        <v>797345</v>
      </c>
      <c r="BB155" s="11">
        <f>SUM(BB69:BB115)</f>
        <v>748505</v>
      </c>
      <c r="BC155" s="11">
        <f>SUM(BC69:BC115)</f>
        <v>740095</v>
      </c>
      <c r="BD155" s="11">
        <f>SUM(BD69:BD115)</f>
        <v>846765</v>
      </c>
      <c r="BE155" s="11">
        <f>SUM(BE69:BE115)</f>
        <v>801620</v>
      </c>
      <c r="BF155" s="11">
        <f>SUM(BF69:BF115)</f>
        <v>795895</v>
      </c>
      <c r="BG155" s="11">
        <f>SUM(BG69:BG115)</f>
        <v>719930</v>
      </c>
      <c r="BH155" s="11">
        <f>SUM(BH69:BH115)</f>
        <v>677025</v>
      </c>
      <c r="BI155" s="11">
        <f>SUM(BI69:BI115)</f>
        <v>752415</v>
      </c>
      <c r="BJ155" s="11">
        <f>SUM(BJ69:BJ115)</f>
        <v>741540</v>
      </c>
      <c r="BK155" s="11">
        <f>SUM(BK69:BK115)</f>
        <v>686950</v>
      </c>
      <c r="BL155" s="11">
        <f>SUM(BL69:BL115)</f>
        <v>452915</v>
      </c>
    </row>
    <row r="156" spans="1:186" x14ac:dyDescent="0.25">
      <c r="C156" s="55" t="s">
        <v>207</v>
      </c>
      <c r="D156" s="59"/>
      <c r="G156" s="61"/>
      <c r="I156" s="55" t="s">
        <v>207</v>
      </c>
      <c r="L156" s="59">
        <f>(L155/$D$177)</f>
        <v>0.62895967317236645</v>
      </c>
      <c r="M156" s="59">
        <f>(M155/$D$177)</f>
        <v>1.0405023698195106</v>
      </c>
      <c r="N156" s="59">
        <f>(N155/$D$177)</f>
        <v>1.0197405167323621</v>
      </c>
      <c r="O156" s="59">
        <f>(O155/$D$177)</f>
        <v>0.96348722531637487</v>
      </c>
      <c r="P156" s="59">
        <f>(P155/$D$177)</f>
        <v>1.0328263887780669</v>
      </c>
      <c r="Q156" s="59">
        <f>(Q155/$D$177)</f>
        <v>1.024871136077111</v>
      </c>
      <c r="R156" s="59">
        <f>(R155/$D$177)</f>
        <v>0.99759826372819682</v>
      </c>
      <c r="S156" s="59">
        <f>(S155/$D$177)</f>
        <v>0.98639548058663007</v>
      </c>
      <c r="T156" s="59">
        <f>(T155/$D$177)</f>
        <v>1.0463750538595344</v>
      </c>
      <c r="U156" s="59">
        <f>(U155/$D$177)</f>
        <v>1.0241290713818361</v>
      </c>
      <c r="V156" s="59">
        <f>(V155/$D$177)</f>
        <v>1.0212485836937268</v>
      </c>
      <c r="W156" s="59">
        <f>(W155/$D$177)</f>
        <v>1.0704323125289246</v>
      </c>
      <c r="X156" s="59">
        <f>(X155/$D$177)</f>
        <v>1.0878269473213857</v>
      </c>
      <c r="Y156" s="59">
        <f>(Y155/$D$177)</f>
        <v>1.0432950864146306</v>
      </c>
      <c r="Z156" s="59">
        <f>(Z155/$D$177)</f>
        <v>1.0201554346264941</v>
      </c>
      <c r="AA156" s="59">
        <f>(AA155/$D$177)</f>
        <v>1.0193654947895887</v>
      </c>
      <c r="AB156" s="59">
        <f>(AB155/$D$177)</f>
        <v>0.94557394315624854</v>
      </c>
      <c r="AC156" s="59">
        <f>(AC155/$D$177)</f>
        <v>1.0096468410385715</v>
      </c>
      <c r="AD156" s="59">
        <f>(AD155/$D$177)</f>
        <v>1.0500933565261796</v>
      </c>
      <c r="AE156" s="59">
        <f>(AE155/$D$177)</f>
        <v>1.1074318178191278</v>
      </c>
      <c r="AF156" s="59">
        <f>(AF155/$D$177)</f>
        <v>1.0533967412986931</v>
      </c>
      <c r="AG156" s="59">
        <f>(AG155/$D$177)</f>
        <v>1.0631712493816128</v>
      </c>
      <c r="AH156" s="59">
        <f>(AH155/$D$177)</f>
        <v>1.154014330625728</v>
      </c>
      <c r="AI156" s="59">
        <f>(AI155/$D$177)</f>
        <v>1.15924867944401</v>
      </c>
      <c r="AJ156" s="59">
        <f>(AJ155/$D$177)</f>
        <v>1.1632542329604392</v>
      </c>
      <c r="AK156" s="59">
        <f>(AK155/$D$177)</f>
        <v>1.2270159424221629</v>
      </c>
      <c r="AL156" s="59">
        <f>(AL155/$D$177)</f>
        <v>1.3546829867705026</v>
      </c>
      <c r="AM156" s="59">
        <f>(AM155/$D$177)</f>
        <v>1.269082233534941</v>
      </c>
      <c r="AN156" s="59">
        <f>(AN155/$D$177)</f>
        <v>1.2638877806680178</v>
      </c>
      <c r="AO156" s="59">
        <f>(AO155/$D$177)</f>
        <v>1.0906834974386799</v>
      </c>
      <c r="AP156" s="59">
        <f>(AP155/$D$177)</f>
        <v>1.1104718893126726</v>
      </c>
      <c r="AQ156" s="59">
        <f>(AQ155/$D$177)</f>
        <v>1.1751911016070089</v>
      </c>
      <c r="AR156" s="59">
        <f>(AR155/$D$177)</f>
        <v>1.1097378038076695</v>
      </c>
      <c r="AS156" s="59">
        <f>(AS155/$D$177)</f>
        <v>1.1492188372723935</v>
      </c>
      <c r="AT156" s="59">
        <f>(AT155/$D$177)</f>
        <v>1.1351435456329892</v>
      </c>
      <c r="AU156" s="59">
        <f>(AU155/$D$177)</f>
        <v>1.2199543590316455</v>
      </c>
      <c r="AV156" s="59">
        <f>(AV155/$D$177)</f>
        <v>1.3446770821697014</v>
      </c>
      <c r="AW156" s="59">
        <f>(AW155/$D$177)</f>
        <v>1.3256467133715271</v>
      </c>
      <c r="AX156" s="59">
        <f>(AX155/$D$177)</f>
        <v>1.22551585465107</v>
      </c>
      <c r="AY156" s="59">
        <f>(AY155/$D$177)</f>
        <v>1.1840559819989467</v>
      </c>
      <c r="AZ156" s="59">
        <f>(AZ155/$D$177)</f>
        <v>1.3472543606274836</v>
      </c>
      <c r="BA156" s="59">
        <f>(BA155/$D$177)</f>
        <v>1.2724334934490849</v>
      </c>
      <c r="BB156" s="59">
        <f>(BB155/$D$177)</f>
        <v>1.1944927628744235</v>
      </c>
      <c r="BC156" s="59">
        <f>(BC155/$D$177)</f>
        <v>1.1810717648373044</v>
      </c>
      <c r="BD156" s="59">
        <f>(BD155/$D$177)</f>
        <v>1.3512998100952716</v>
      </c>
      <c r="BE156" s="59">
        <f>(BE155/$D$177)</f>
        <v>1.2792557011314492</v>
      </c>
      <c r="BF156" s="59">
        <f>(BF155/$D$177)</f>
        <v>1.2701195282702711</v>
      </c>
      <c r="BG156" s="59">
        <f>(BG155/$D$177)</f>
        <v>1.1488916904712509</v>
      </c>
      <c r="BH156" s="59">
        <f>(BH155/$D$177)</f>
        <v>1.0804222587491821</v>
      </c>
      <c r="BI156" s="59">
        <f>(BI155/$D$177)</f>
        <v>1.2007324896669487</v>
      </c>
      <c r="BJ156" s="59">
        <f>(BJ155/$D$177)</f>
        <v>1.1833777508258463</v>
      </c>
      <c r="BK156" s="59">
        <f>(BK155/$D$177)</f>
        <v>1.0962609514386481</v>
      </c>
      <c r="BL156" s="59">
        <f>(BL155/$D$177)</f>
        <v>0.72277899238785248</v>
      </c>
    </row>
    <row r="157" spans="1:186" x14ac:dyDescent="0.25">
      <c r="C157" s="55" t="s">
        <v>208</v>
      </c>
      <c r="D157" s="11"/>
      <c r="I157" s="55" t="s">
        <v>208</v>
      </c>
      <c r="L157" s="11">
        <f>SUM(L115:L133)</f>
        <v>199500</v>
      </c>
      <c r="M157" s="11">
        <f>SUM(M115:M133)</f>
        <v>308500</v>
      </c>
      <c r="N157" s="11">
        <f>SUM(N115:N133)</f>
        <v>280460</v>
      </c>
      <c r="O157" s="11">
        <f>SUM(O115:O133)</f>
        <v>282500</v>
      </c>
      <c r="P157" s="11">
        <f>SUM(P115:P133)</f>
        <v>275020</v>
      </c>
      <c r="Q157" s="11">
        <f>SUM(Q115:Q133)</f>
        <v>295740</v>
      </c>
      <c r="R157" s="11">
        <f>SUM(R115:R133)</f>
        <v>329480</v>
      </c>
      <c r="S157" s="11">
        <f>SUM(S115:S133)</f>
        <v>321730</v>
      </c>
      <c r="T157" s="11">
        <f>SUM(T115:T133)</f>
        <v>341790</v>
      </c>
      <c r="U157" s="11">
        <f>SUM(U115:U133)</f>
        <v>359440</v>
      </c>
      <c r="V157" s="11">
        <f>SUM(V115:V133)</f>
        <v>377520</v>
      </c>
      <c r="W157" s="11">
        <f>SUM(W115:W133)</f>
        <v>390640</v>
      </c>
      <c r="X157" s="11">
        <f>SUM(X115:X133)</f>
        <v>393400</v>
      </c>
      <c r="Y157" s="11">
        <f>SUM(Y115:Y133)</f>
        <v>397520</v>
      </c>
      <c r="Z157" s="11">
        <f>SUM(Z115:Z133)</f>
        <v>379000</v>
      </c>
      <c r="AA157" s="11">
        <f>SUM(AA115:AA133)</f>
        <v>361230</v>
      </c>
      <c r="AB157" s="11">
        <f>SUM(AB115:AB133)</f>
        <v>334280</v>
      </c>
      <c r="AC157" s="11">
        <f>SUM(AC115:AC133)</f>
        <v>377310</v>
      </c>
      <c r="AD157" s="11">
        <f>SUM(AD115:AD133)</f>
        <v>405120</v>
      </c>
      <c r="AE157" s="11">
        <f>SUM(AE115:AE133)</f>
        <v>364630</v>
      </c>
      <c r="AF157" s="11">
        <f>SUM(AF115:AF133)</f>
        <v>344020</v>
      </c>
      <c r="AG157" s="11">
        <f>SUM(AG115:AG133)</f>
        <v>326990</v>
      </c>
      <c r="AH157" s="11">
        <f>SUM(AH115:AH133)</f>
        <v>388700</v>
      </c>
      <c r="AI157" s="11">
        <f>SUM(AI115:AI133)</f>
        <v>418210</v>
      </c>
      <c r="AJ157" s="11">
        <f>SUM(AJ115:AJ133)</f>
        <v>444250</v>
      </c>
      <c r="AK157" s="11">
        <f>SUM(AK115:AK133)</f>
        <v>456980</v>
      </c>
      <c r="AL157" s="11">
        <f>SUM(AL115:AL133)</f>
        <v>487590</v>
      </c>
      <c r="AM157" s="11">
        <f>SUM(AM115:AM133)</f>
        <v>430720</v>
      </c>
      <c r="AN157" s="11">
        <f>SUM(AN115:AN133)</f>
        <v>372440</v>
      </c>
      <c r="AO157" s="11">
        <f>SUM(AO115:AO133)</f>
        <v>312510</v>
      </c>
      <c r="AP157" s="11">
        <f>SUM(AP115:AP133)</f>
        <v>308870</v>
      </c>
      <c r="AQ157" s="11">
        <f>SUM(AQ115:AQ133)</f>
        <v>358600</v>
      </c>
      <c r="AR157" s="11">
        <f>SUM(AR115:AR133)</f>
        <v>419120</v>
      </c>
      <c r="AS157" s="11">
        <f>SUM(AS115:AS133)</f>
        <v>396370</v>
      </c>
      <c r="AT157" s="11">
        <f>SUM(AT115:AT133)</f>
        <v>410750</v>
      </c>
      <c r="AU157" s="11">
        <f>SUM(AU115:AU133)</f>
        <v>415890</v>
      </c>
      <c r="AV157" s="11">
        <f>SUM(AV115:AV133)</f>
        <v>466230</v>
      </c>
      <c r="AW157" s="11">
        <f>SUM(AW115:AW133)</f>
        <v>481840</v>
      </c>
      <c r="AX157" s="11">
        <f>SUM(AX115:AX133)</f>
        <v>517250</v>
      </c>
      <c r="AY157" s="11">
        <f>SUM(AY115:AY133)</f>
        <v>480750</v>
      </c>
      <c r="AZ157" s="11">
        <f>SUM(AZ115:AZ133)</f>
        <v>439120</v>
      </c>
      <c r="BA157" s="11">
        <f>SUM(BA115:BA133)</f>
        <v>427350</v>
      </c>
      <c r="BB157" s="11">
        <f>SUM(BB115:BB133)</f>
        <v>394820</v>
      </c>
      <c r="BC157" s="11">
        <f>SUM(BC115:BC133)</f>
        <v>432290</v>
      </c>
      <c r="BD157" s="11">
        <f>SUM(BD115:BD133)</f>
        <v>456690</v>
      </c>
      <c r="BE157" s="11">
        <f>SUM(BE115:BE133)</f>
        <v>398340</v>
      </c>
      <c r="BF157" s="11">
        <f>SUM(BF115:BF133)</f>
        <v>390280</v>
      </c>
      <c r="BG157" s="11">
        <f>SUM(BG115:BG133)</f>
        <v>345430</v>
      </c>
      <c r="BH157" s="11">
        <f>SUM(BH115:BH133)</f>
        <v>352220</v>
      </c>
      <c r="BI157" s="11">
        <f>SUM(BI115:BI133)</f>
        <v>419240</v>
      </c>
      <c r="BJ157" s="11">
        <f>SUM(BJ115:BJ133)</f>
        <v>397660</v>
      </c>
      <c r="BK157" s="11">
        <f>SUM(BK115:BK133)</f>
        <v>387210</v>
      </c>
      <c r="BL157" s="11">
        <f>SUM(BL115:BL133)</f>
        <v>243890</v>
      </c>
    </row>
    <row r="158" spans="1:186" x14ac:dyDescent="0.25">
      <c r="C158" s="55" t="s">
        <v>209</v>
      </c>
      <c r="D158" s="59"/>
      <c r="G158" s="61"/>
      <c r="I158" s="55" t="s">
        <v>209</v>
      </c>
      <c r="L158" s="59">
        <f>(L157/$D$177)</f>
        <v>0.3183696918436717</v>
      </c>
      <c r="M158" s="59">
        <f>(M157/$D$177)</f>
        <v>0.49231603976828431</v>
      </c>
      <c r="N158" s="59">
        <f>(N157/$D$177)</f>
        <v>0.44756874072419128</v>
      </c>
      <c r="O158" s="59">
        <f>(O157/$D$177)</f>
        <v>0.45082425035507395</v>
      </c>
      <c r="P158" s="59">
        <f>(P157/$D$177)</f>
        <v>0.43888738170850422</v>
      </c>
      <c r="Q158" s="59">
        <f>(Q157/$D$177)</f>
        <v>0.47195314619472417</v>
      </c>
      <c r="R158" s="59">
        <f>(R157/$D$177)</f>
        <v>0.52579672214863638</v>
      </c>
      <c r="S158" s="59">
        <f>(S157/$D$177)</f>
        <v>0.513428977227391</v>
      </c>
      <c r="T158" s="59">
        <f>(T157/$D$177)</f>
        <v>0.54544148859773711</v>
      </c>
      <c r="U158" s="59">
        <f>(U157/$D$177)</f>
        <v>0.57360803025708951</v>
      </c>
      <c r="V158" s="59">
        <f>(V157/$D$177)</f>
        <v>0.60246078227981426</v>
      </c>
      <c r="W158" s="59">
        <f>(W157/$D$177)</f>
        <v>0.62339817755294191</v>
      </c>
      <c r="X158" s="59">
        <f>(X157/$D$177)</f>
        <v>0.62780269058295968</v>
      </c>
      <c r="Y158" s="59">
        <f>(Y157/$D$177)</f>
        <v>0.63437754336689911</v>
      </c>
      <c r="Z158" s="59">
        <f>(Z157/$D$177)</f>
        <v>0.60482262260025854</v>
      </c>
      <c r="AA158" s="59">
        <f>(AA157/$D$177)</f>
        <v>0.57646458037438364</v>
      </c>
      <c r="AB158" s="59">
        <f>(AB157/$D$177)</f>
        <v>0.53345674480953675</v>
      </c>
      <c r="AC158" s="59">
        <f>(AC157/$D$177)</f>
        <v>0.60212565628839987</v>
      </c>
      <c r="AD158" s="59">
        <f>(AD157/$D$177)</f>
        <v>0.64650591257999135</v>
      </c>
      <c r="AE158" s="59">
        <f>(AE157/$D$177)</f>
        <v>0.58189042975918803</v>
      </c>
      <c r="AF158" s="59">
        <f>(AF157/$D$177)</f>
        <v>0.54900020745894706</v>
      </c>
      <c r="AG158" s="59">
        <f>(AG157/$D$177)</f>
        <v>0.52182308539329425</v>
      </c>
      <c r="AH158" s="59">
        <f>(AH157/$D$177)</f>
        <v>0.62030225172749465</v>
      </c>
      <c r="AI158" s="59">
        <f>(AI157/$D$177)</f>
        <v>0.66739543271148849</v>
      </c>
      <c r="AJ158" s="59">
        <f>(AJ157/$D$177)</f>
        <v>0.708951055646873</v>
      </c>
      <c r="AK158" s="59">
        <f>(AK157/$D$177)</f>
        <v>0.72926607407880251</v>
      </c>
      <c r="AL158" s="59">
        <f>(AL157/$D$177)</f>
        <v>0.77811467692258585</v>
      </c>
      <c r="AM158" s="59">
        <f>(AM157/$D$177)</f>
        <v>0.68735936677146003</v>
      </c>
      <c r="AN158" s="59">
        <f>(AN157/$D$177)</f>
        <v>0.59435392496369466</v>
      </c>
      <c r="AO158" s="59">
        <f>(AO157/$D$177)</f>
        <v>0.49871535036624481</v>
      </c>
      <c r="AP158" s="59">
        <f>(AP157/$D$177)</f>
        <v>0.49290649984839541</v>
      </c>
      <c r="AQ158" s="59">
        <f>(AQ157/$D$177)</f>
        <v>0.57226752629143196</v>
      </c>
      <c r="AR158" s="59">
        <f>(AR157/$D$177)</f>
        <v>0.66884764534095076</v>
      </c>
      <c r="AS158" s="59">
        <f>(AS157/$D$177)</f>
        <v>0.63254232960439172</v>
      </c>
      <c r="AT158" s="59">
        <f>(AT157/$D$177)</f>
        <v>0.65549048082600581</v>
      </c>
      <c r="AU158" s="59">
        <f>(AU157/$D$177)</f>
        <v>0.66369308842538655</v>
      </c>
      <c r="AV158" s="59">
        <f>(AV157/$D$177)</f>
        <v>0.74402757608157921</v>
      </c>
      <c r="AW158" s="59">
        <f>(AW157/$D$177)</f>
        <v>0.76893860811004899</v>
      </c>
      <c r="AX158" s="59">
        <f>(AX157/$D$177)</f>
        <v>0.82544723361473282</v>
      </c>
      <c r="AY158" s="59">
        <f>(AY157/$D$177)</f>
        <v>0.76719914463080285</v>
      </c>
      <c r="AZ158" s="59">
        <f>(AZ157/$D$177)</f>
        <v>0.70076440642803572</v>
      </c>
      <c r="BA158" s="59">
        <f>(BA157/$D$177)</f>
        <v>0.68198139252828627</v>
      </c>
      <c r="BB158" s="59">
        <f>(BB157/$D$177)</f>
        <v>0.63006878062014271</v>
      </c>
      <c r="BC158" s="59">
        <f>(BC157/$D$177)</f>
        <v>0.6898648325167962</v>
      </c>
      <c r="BD158" s="59">
        <f>(BD157/$D$177)</f>
        <v>0.72880328104303971</v>
      </c>
      <c r="BE158" s="59">
        <f>(BE157/$D$177)</f>
        <v>0.63568613057146961</v>
      </c>
      <c r="BF158" s="59">
        <f>(BF157/$D$177)</f>
        <v>0.62282367585337439</v>
      </c>
      <c r="BG158" s="59">
        <f>(BG157/$D$177)</f>
        <v>0.55125033911558652</v>
      </c>
      <c r="BH158" s="59">
        <f>(BH157/$D$177)</f>
        <v>0.56208607950465184</v>
      </c>
      <c r="BI158" s="59">
        <f>(BI157/$D$177)</f>
        <v>0.66903914590747326</v>
      </c>
      <c r="BJ158" s="59">
        <f>(BJ157/$D$177)</f>
        <v>0.63460096069450878</v>
      </c>
      <c r="BK158" s="59">
        <f>(BK157/$D$177)</f>
        <v>0.61792445302650689</v>
      </c>
      <c r="BL158" s="59">
        <f>(BL157/$D$177)</f>
        <v>0.38920894307645659</v>
      </c>
    </row>
    <row r="159" spans="1:186" x14ac:dyDescent="0.25">
      <c r="A159" s="2"/>
      <c r="C159" s="55" t="s">
        <v>210</v>
      </c>
      <c r="D159" s="11"/>
      <c r="I159" s="55" t="s">
        <v>210</v>
      </c>
      <c r="L159" s="11">
        <f>SUM(L133:L139)</f>
        <v>115000</v>
      </c>
      <c r="M159" s="11">
        <f>SUM(M133:M139)</f>
        <v>188980</v>
      </c>
      <c r="N159" s="11">
        <f>SUM(N133:N139)</f>
        <v>179500</v>
      </c>
      <c r="O159" s="11">
        <f>SUM(O133:O139)</f>
        <v>179500</v>
      </c>
      <c r="P159" s="11">
        <f>SUM(P133:P139)</f>
        <v>181140</v>
      </c>
      <c r="Q159" s="11">
        <f>SUM(Q133:Q139)</f>
        <v>203500</v>
      </c>
      <c r="R159" s="11">
        <f>SUM(R133:R139)</f>
        <v>167940</v>
      </c>
      <c r="S159" s="11">
        <f>SUM(S133:S139)</f>
        <v>164160</v>
      </c>
      <c r="T159" s="11">
        <f>SUM(T133:T139)</f>
        <v>167160</v>
      </c>
      <c r="U159" s="11">
        <f>SUM(U133:U139)</f>
        <v>187220</v>
      </c>
      <c r="V159" s="11">
        <f>SUM(V133:V139)</f>
        <v>173320</v>
      </c>
      <c r="W159" s="11">
        <f>SUM(W133:W139)</f>
        <v>164420</v>
      </c>
      <c r="X159" s="11">
        <f>SUM(X133:X139)</f>
        <v>134640</v>
      </c>
      <c r="Y159" s="11">
        <f>SUM(Y133:Y139)</f>
        <v>103620</v>
      </c>
      <c r="Z159" s="11">
        <f>SUM(Z133:Z139)</f>
        <v>211700</v>
      </c>
      <c r="AA159" s="11">
        <f>SUM(AA133:AA139)</f>
        <v>214820</v>
      </c>
      <c r="AB159" s="11">
        <f>SUM(AB133:AB139)</f>
        <v>202420</v>
      </c>
      <c r="AC159" s="11">
        <f>SUM(AC133:AC139)</f>
        <v>201900</v>
      </c>
      <c r="AD159" s="11">
        <f>SUM(AD133:AD139)</f>
        <v>237000</v>
      </c>
      <c r="AE159" s="11">
        <f>SUM(AE133:AE139)</f>
        <v>187920</v>
      </c>
      <c r="AF159" s="11">
        <f>SUM(AF133:AF139)</f>
        <v>184240</v>
      </c>
      <c r="AG159" s="11">
        <f>SUM(AG133:AG139)</f>
        <v>190000</v>
      </c>
      <c r="AH159" s="11">
        <f>SUM(AH133:AH139)</f>
        <v>221240</v>
      </c>
      <c r="AI159" s="11">
        <f>SUM(AI133:AI139)</f>
        <v>159800</v>
      </c>
      <c r="AJ159" s="11">
        <f>SUM(AJ133:AJ139)</f>
        <v>170820</v>
      </c>
      <c r="AK159" s="11">
        <f>SUM(AK133:AK139)</f>
        <v>179380</v>
      </c>
      <c r="AL159" s="11">
        <f>SUM(AL133:AL139)</f>
        <v>188920</v>
      </c>
      <c r="AM159" s="11">
        <f>SUM(AM133:AM139)</f>
        <v>155400</v>
      </c>
      <c r="AN159" s="11">
        <f>SUM(AN133:AN139)</f>
        <v>143720</v>
      </c>
      <c r="AO159" s="11">
        <f>SUM(AO133:AO139)</f>
        <v>116480</v>
      </c>
      <c r="AP159" s="11">
        <f>SUM(AP133:AP139)</f>
        <v>140880</v>
      </c>
      <c r="AQ159" s="11">
        <f>SUM(AQ133:AQ139)</f>
        <v>139760</v>
      </c>
      <c r="AR159" s="11">
        <f>SUM(AR133:AR139)</f>
        <v>188140</v>
      </c>
      <c r="AS159" s="11">
        <f>SUM(AS133:AS139)</f>
        <v>222000</v>
      </c>
      <c r="AT159" s="11">
        <f>SUM(AT133:AT139)</f>
        <v>246960</v>
      </c>
      <c r="AU159" s="11">
        <f>SUM(AU133:AU139)</f>
        <v>251780</v>
      </c>
      <c r="AV159" s="11">
        <f>SUM(AV133:AV139)</f>
        <v>247960</v>
      </c>
      <c r="AW159" s="11">
        <f>SUM(AW133:AW139)</f>
        <v>247880</v>
      </c>
      <c r="AX159" s="11">
        <f>SUM(AX133:AX139)</f>
        <v>229820</v>
      </c>
      <c r="AY159" s="11">
        <f>SUM(AY133:AY139)</f>
        <v>236420</v>
      </c>
      <c r="AZ159" s="11">
        <f>SUM(AZ133:AZ139)</f>
        <v>219680</v>
      </c>
      <c r="BA159" s="11">
        <f>SUM(BA133:BA139)</f>
        <v>238500</v>
      </c>
      <c r="BB159" s="11">
        <f>SUM(BB133:BB139)</f>
        <v>219000</v>
      </c>
      <c r="BC159" s="11">
        <f>SUM(BC133:BC139)</f>
        <v>190160</v>
      </c>
      <c r="BD159" s="11">
        <f>SUM(BD133:BD139)</f>
        <v>210020</v>
      </c>
      <c r="BE159" s="11">
        <f>SUM(BE133:BE139)</f>
        <v>192500</v>
      </c>
      <c r="BF159" s="11">
        <f>SUM(BF133:BF139)</f>
        <v>209140</v>
      </c>
      <c r="BG159" s="11">
        <f>SUM(BG133:BG139)</f>
        <v>173000</v>
      </c>
      <c r="BH159" s="11">
        <f>SUM(BH133:BH139)</f>
        <v>191900</v>
      </c>
      <c r="BI159" s="11">
        <f>SUM(BI133:BI139)</f>
        <v>188640</v>
      </c>
      <c r="BJ159" s="11">
        <f>SUM(BJ133:BJ139)</f>
        <v>190700</v>
      </c>
      <c r="BK159" s="11">
        <f>SUM(BK133:BK139)</f>
        <v>138760</v>
      </c>
      <c r="BL159" s="11">
        <f>SUM(BL133:BL139)</f>
        <v>92520</v>
      </c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  <c r="DR159" s="2"/>
      <c r="DS159" s="2"/>
      <c r="DT159" s="2"/>
      <c r="DU159" s="2"/>
      <c r="DV159" s="2"/>
      <c r="DW159" s="2"/>
      <c r="DX159" s="2"/>
      <c r="DY159" s="2"/>
      <c r="DZ159" s="2"/>
      <c r="EA159" s="2"/>
      <c r="EB159" s="2"/>
      <c r="EC159" s="2"/>
      <c r="ED159" s="2"/>
      <c r="EE159" s="2"/>
      <c r="EF159" s="2"/>
      <c r="EG159" s="2"/>
      <c r="EH159" s="2"/>
      <c r="EI159" s="2"/>
      <c r="EJ159" s="2"/>
      <c r="EK159" s="2"/>
      <c r="EL159" s="2"/>
      <c r="EM159" s="2"/>
      <c r="EN159" s="2"/>
      <c r="EO159" s="2"/>
      <c r="EP159" s="2"/>
      <c r="EQ159" s="2"/>
      <c r="ER159" s="2"/>
      <c r="ES159" s="2"/>
      <c r="ET159" s="2"/>
      <c r="EU159" s="2"/>
      <c r="EV159" s="2"/>
      <c r="EW159" s="2"/>
      <c r="EX159" s="2"/>
      <c r="EY159" s="2"/>
      <c r="EZ159" s="2"/>
      <c r="FA159" s="2"/>
      <c r="FB159" s="2"/>
      <c r="FC159" s="2"/>
      <c r="FD159" s="2"/>
      <c r="FE159" s="2"/>
      <c r="FF159" s="2"/>
      <c r="FG159" s="2"/>
      <c r="FH159" s="2"/>
      <c r="FI159" s="2"/>
      <c r="FJ159" s="2"/>
      <c r="FK159" s="2"/>
      <c r="FL159" s="2"/>
      <c r="FM159" s="2"/>
      <c r="FN159" s="2"/>
      <c r="FO159" s="2"/>
      <c r="FP159" s="2"/>
      <c r="FQ159" s="2"/>
      <c r="FR159" s="2"/>
      <c r="FS159" s="2"/>
      <c r="FT159" s="2"/>
      <c r="FU159" s="2"/>
      <c r="FV159" s="2"/>
      <c r="FW159" s="2"/>
      <c r="FX159" s="2"/>
      <c r="FY159" s="2"/>
      <c r="FZ159" s="2"/>
      <c r="GA159" s="2"/>
      <c r="GB159" s="2"/>
      <c r="GC159" s="2"/>
      <c r="GD159" s="2"/>
    </row>
    <row r="160" spans="1:186" x14ac:dyDescent="0.25">
      <c r="A160" s="2"/>
      <c r="C160" s="55" t="s">
        <v>211</v>
      </c>
      <c r="D160" s="59"/>
      <c r="G160" s="61"/>
      <c r="I160" s="55" t="s">
        <v>211</v>
      </c>
      <c r="L160" s="59">
        <f>(L159/$D$177)</f>
        <v>0.18352137625073808</v>
      </c>
      <c r="M160" s="59">
        <f>(M159/$D$177)</f>
        <v>0.30158147551186504</v>
      </c>
      <c r="N160" s="59">
        <f>(N159/$D$177)</f>
        <v>0.28645293075658684</v>
      </c>
      <c r="O160" s="59">
        <f>(O159/$D$177)</f>
        <v>0.28645293075658684</v>
      </c>
      <c r="P160" s="59">
        <f>(P159/$D$177)</f>
        <v>0.28907010516572779</v>
      </c>
      <c r="Q160" s="59">
        <f>(Q159/$D$177)</f>
        <v>0.32475304406108868</v>
      </c>
      <c r="R160" s="59">
        <f>(R159/$D$177)</f>
        <v>0.26800504284825177</v>
      </c>
      <c r="S160" s="59">
        <f>(S159/$D$177)</f>
        <v>0.2619727750027927</v>
      </c>
      <c r="T160" s="59">
        <f>(T159/$D$177)</f>
        <v>0.26676028916585542</v>
      </c>
      <c r="U160" s="59">
        <f>(U159/$D$177)</f>
        <v>0.29877280053620159</v>
      </c>
      <c r="V160" s="59">
        <f>(V159/$D$177)</f>
        <v>0.27659065158067758</v>
      </c>
      <c r="W160" s="59">
        <f>(W159/$D$177)</f>
        <v>0.26238769289692482</v>
      </c>
      <c r="X160" s="59">
        <f>(X159/$D$177)</f>
        <v>0.21486363563825542</v>
      </c>
      <c r="Y160" s="59">
        <f>(Y159/$D$177)</f>
        <v>0.16536073919218677</v>
      </c>
      <c r="Z160" s="59">
        <f>(Z159/$D$177)</f>
        <v>0.33783891610679351</v>
      </c>
      <c r="AA160" s="59">
        <f>(AA159/$D$177)</f>
        <v>0.34281793083637874</v>
      </c>
      <c r="AB160" s="59">
        <f>(AB159/$D$177)</f>
        <v>0.32302953896238612</v>
      </c>
      <c r="AC160" s="59">
        <f>(AC159/$D$177)</f>
        <v>0.32219970317412189</v>
      </c>
      <c r="AD160" s="59">
        <f>(AD159/$D$177)</f>
        <v>0.37821361888195587</v>
      </c>
      <c r="AE160" s="59">
        <f>(AE159/$D$177)</f>
        <v>0.29988988717424958</v>
      </c>
      <c r="AF160" s="59">
        <f>(AF159/$D$177)</f>
        <v>0.29401720313422591</v>
      </c>
      <c r="AG160" s="59">
        <f>(AG159/$D$177)</f>
        <v>0.3032092303273064</v>
      </c>
      <c r="AH160" s="59">
        <f>(AH159/$D$177)</f>
        <v>0.35306321114533296</v>
      </c>
      <c r="AI160" s="59">
        <f>(AI159/$D$177)</f>
        <v>0.2550149210858082</v>
      </c>
      <c r="AJ160" s="59">
        <f>(AJ159/$D$177)</f>
        <v>0.27260105644479199</v>
      </c>
      <c r="AK160" s="59">
        <f>(AK159/$D$177)</f>
        <v>0.28626143019006434</v>
      </c>
      <c r="AL160" s="59">
        <f>(AL159/$D$177)</f>
        <v>0.30148572522860378</v>
      </c>
      <c r="AM160" s="59">
        <f>(AM159/$D$177)</f>
        <v>0.24799323364664955</v>
      </c>
      <c r="AN160" s="59">
        <f>(AN159/$D$177)</f>
        <v>0.22935384517179197</v>
      </c>
      <c r="AO160" s="59">
        <f>(AO159/$D$177)</f>
        <v>0.18588321657118237</v>
      </c>
      <c r="AP160" s="59">
        <f>(AP159/$D$177)</f>
        <v>0.2248216650974259</v>
      </c>
      <c r="AQ160" s="59">
        <f>(AQ159/$D$177)</f>
        <v>0.22303432647654917</v>
      </c>
      <c r="AR160" s="59">
        <f>(AR159/$D$177)</f>
        <v>0.30024097154620749</v>
      </c>
      <c r="AS160" s="59">
        <f>(AS159/$D$177)</f>
        <v>0.3542760480666422</v>
      </c>
      <c r="AT160" s="59">
        <f>(AT159/$D$177)</f>
        <v>0.39410816590332415</v>
      </c>
      <c r="AU160" s="59">
        <f>(AU159/$D$177)</f>
        <v>0.40180010532531157</v>
      </c>
      <c r="AV160" s="59">
        <f>(AV159/$D$177)</f>
        <v>0.39570400395767835</v>
      </c>
      <c r="AW160" s="59">
        <f>(AW159/$D$177)</f>
        <v>0.39557633691333005</v>
      </c>
      <c r="AX160" s="59">
        <f>(AX159/$D$177)</f>
        <v>0.36675550165169241</v>
      </c>
      <c r="AY160" s="59">
        <f>(AY159/$D$177)</f>
        <v>0.37728803281043038</v>
      </c>
      <c r="AZ160" s="59">
        <f>(AZ159/$D$177)</f>
        <v>0.35057370378054037</v>
      </c>
      <c r="BA160" s="59">
        <f>(BA159/$D$177)</f>
        <v>0.3806073759634872</v>
      </c>
      <c r="BB160" s="59">
        <f>(BB159/$D$177)</f>
        <v>0.34948853390357948</v>
      </c>
      <c r="BC160" s="59">
        <f>(BC159/$D$177)</f>
        <v>0.30346456441600306</v>
      </c>
      <c r="BD160" s="59">
        <f>(BD159/$D$177)</f>
        <v>0.33515790817547836</v>
      </c>
      <c r="BE160" s="59">
        <f>(BE159/$D$177)</f>
        <v>0.30719882546319199</v>
      </c>
      <c r="BF160" s="59">
        <f>(BF159/$D$177)</f>
        <v>0.33375357068764661</v>
      </c>
      <c r="BG160" s="59">
        <f>(BG159/$D$177)</f>
        <v>0.27607998340328421</v>
      </c>
      <c r="BH160" s="59">
        <f>(BH159/$D$177)</f>
        <v>0.30624132263057946</v>
      </c>
      <c r="BI160" s="59">
        <f>(BI159/$D$177)</f>
        <v>0.30103889057338462</v>
      </c>
      <c r="BJ160" s="59">
        <f>(BJ159/$D$177)</f>
        <v>0.30432631696535434</v>
      </c>
      <c r="BK160" s="59">
        <f>(BK159/$D$177)</f>
        <v>0.22143848842219491</v>
      </c>
      <c r="BL160" s="59">
        <f>(BL159/$D$177)</f>
        <v>0.14764693678885465</v>
      </c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  <c r="DR160" s="2"/>
      <c r="DS160" s="2"/>
      <c r="DT160" s="2"/>
      <c r="DU160" s="2"/>
      <c r="DV160" s="2"/>
      <c r="DW160" s="2"/>
      <c r="DX160" s="2"/>
      <c r="DY160" s="2"/>
      <c r="DZ160" s="2"/>
      <c r="EA160" s="2"/>
      <c r="EB160" s="2"/>
      <c r="EC160" s="2"/>
      <c r="ED160" s="2"/>
      <c r="EE160" s="2"/>
      <c r="EF160" s="2"/>
      <c r="EG160" s="2"/>
      <c r="EH160" s="2"/>
      <c r="EI160" s="2"/>
      <c r="EJ160" s="2"/>
      <c r="EK160" s="2"/>
      <c r="EL160" s="2"/>
      <c r="EM160" s="2"/>
      <c r="EN160" s="2"/>
      <c r="EO160" s="2"/>
      <c r="EP160" s="2"/>
      <c r="EQ160" s="2"/>
      <c r="ER160" s="2"/>
      <c r="ES160" s="2"/>
      <c r="ET160" s="2"/>
      <c r="EU160" s="2"/>
      <c r="EV160" s="2"/>
      <c r="EW160" s="2"/>
      <c r="EX160" s="2"/>
      <c r="EY160" s="2"/>
      <c r="EZ160" s="2"/>
      <c r="FA160" s="2"/>
      <c r="FB160" s="2"/>
      <c r="FC160" s="2"/>
      <c r="FD160" s="2"/>
      <c r="FE160" s="2"/>
      <c r="FF160" s="2"/>
      <c r="FG160" s="2"/>
      <c r="FH160" s="2"/>
      <c r="FI160" s="2"/>
      <c r="FJ160" s="2"/>
      <c r="FK160" s="2"/>
      <c r="FL160" s="2"/>
      <c r="FM160" s="2"/>
      <c r="FN160" s="2"/>
      <c r="FO160" s="2"/>
      <c r="FP160" s="2"/>
      <c r="FQ160" s="2"/>
      <c r="FR160" s="2"/>
      <c r="FS160" s="2"/>
      <c r="FT160" s="2"/>
      <c r="FU160" s="2"/>
      <c r="FV160" s="2"/>
      <c r="FW160" s="2"/>
      <c r="FX160" s="2"/>
      <c r="FY160" s="2"/>
      <c r="FZ160" s="2"/>
      <c r="GA160" s="2"/>
      <c r="GB160" s="2"/>
      <c r="GC160" s="2"/>
      <c r="GD160" s="2"/>
    </row>
    <row r="161" spans="1:186" x14ac:dyDescent="0.25">
      <c r="A161" s="2"/>
      <c r="D161" s="61"/>
      <c r="I161" s="4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/>
      <c r="DO161" s="2"/>
      <c r="DP161" s="2"/>
      <c r="DQ161" s="2"/>
      <c r="DR161" s="2"/>
      <c r="DS161" s="2"/>
      <c r="DT161" s="2"/>
      <c r="DU161" s="2"/>
      <c r="DV161" s="2"/>
      <c r="DW161" s="2"/>
      <c r="DX161" s="2"/>
      <c r="DY161" s="2"/>
      <c r="DZ161" s="2"/>
      <c r="EA161" s="2"/>
      <c r="EB161" s="2"/>
      <c r="EC161" s="2"/>
      <c r="ED161" s="2"/>
      <c r="EE161" s="2"/>
      <c r="EF161" s="2"/>
      <c r="EG161" s="2"/>
      <c r="EH161" s="2"/>
      <c r="EI161" s="2"/>
      <c r="EJ161" s="2"/>
      <c r="EK161" s="2"/>
      <c r="EL161" s="2"/>
      <c r="EM161" s="2"/>
      <c r="EN161" s="2"/>
      <c r="EO161" s="2"/>
      <c r="EP161" s="2"/>
      <c r="EQ161" s="2"/>
      <c r="ER161" s="2"/>
      <c r="ES161" s="2"/>
      <c r="ET161" s="2"/>
      <c r="EU161" s="2"/>
      <c r="EV161" s="2"/>
      <c r="EW161" s="2"/>
      <c r="EX161" s="2"/>
      <c r="EY161" s="2"/>
      <c r="EZ161" s="2"/>
      <c r="FA161" s="2"/>
      <c r="FB161" s="2"/>
      <c r="FC161" s="2"/>
      <c r="FD161" s="2"/>
      <c r="FE161" s="2"/>
      <c r="FF161" s="2"/>
      <c r="FG161" s="2"/>
      <c r="FH161" s="2"/>
      <c r="FI161" s="2"/>
      <c r="FJ161" s="2"/>
      <c r="FK161" s="2"/>
      <c r="FL161" s="2"/>
      <c r="FM161" s="2"/>
      <c r="FN161" s="2"/>
      <c r="FO161" s="2"/>
      <c r="FP161" s="2"/>
      <c r="FQ161" s="2"/>
      <c r="FR161" s="2"/>
      <c r="FS161" s="2"/>
      <c r="FT161" s="2"/>
      <c r="FU161" s="2"/>
      <c r="FV161" s="2"/>
      <c r="FW161" s="2"/>
      <c r="FX161" s="2"/>
      <c r="FY161" s="2"/>
      <c r="FZ161" s="2"/>
      <c r="GA161" s="2"/>
      <c r="GB161" s="2"/>
      <c r="GC161" s="2"/>
      <c r="GD161" s="2"/>
    </row>
    <row r="162" spans="1:186" x14ac:dyDescent="0.25">
      <c r="A162" s="2"/>
      <c r="C162" s="21" t="s">
        <v>212</v>
      </c>
      <c r="D162" s="11"/>
      <c r="I162" s="21" t="s">
        <v>212</v>
      </c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  <c r="DR162" s="2"/>
      <c r="DS162" s="2"/>
      <c r="DT162" s="2"/>
      <c r="DU162" s="2"/>
      <c r="DV162" s="2"/>
      <c r="DW162" s="2"/>
      <c r="DX162" s="2"/>
      <c r="DY162" s="2"/>
      <c r="DZ162" s="2"/>
      <c r="EA162" s="2"/>
      <c r="EB162" s="2"/>
      <c r="EC162" s="2"/>
      <c r="ED162" s="2"/>
      <c r="EE162" s="2"/>
      <c r="EF162" s="2"/>
      <c r="EG162" s="2"/>
      <c r="EH162" s="2"/>
      <c r="EI162" s="2"/>
      <c r="EJ162" s="2"/>
      <c r="EK162" s="2"/>
      <c r="EL162" s="2"/>
      <c r="EM162" s="2"/>
      <c r="EN162" s="2"/>
      <c r="EO162" s="2"/>
      <c r="EP162" s="2"/>
      <c r="EQ162" s="2"/>
      <c r="ER162" s="2"/>
      <c r="ES162" s="2"/>
      <c r="ET162" s="2"/>
      <c r="EU162" s="2"/>
      <c r="EV162" s="2"/>
      <c r="EW162" s="2"/>
      <c r="EX162" s="2"/>
      <c r="EY162" s="2"/>
      <c r="EZ162" s="2"/>
      <c r="FA162" s="2"/>
      <c r="FB162" s="2"/>
      <c r="FC162" s="2"/>
      <c r="FD162" s="2"/>
      <c r="FE162" s="2"/>
      <c r="FF162" s="2"/>
      <c r="FG162" s="2"/>
      <c r="FH162" s="2"/>
      <c r="FI162" s="2"/>
      <c r="FJ162" s="2"/>
      <c r="FK162" s="2"/>
      <c r="FL162" s="2"/>
      <c r="FM162" s="2"/>
      <c r="FN162" s="2"/>
      <c r="FO162" s="2"/>
      <c r="FP162" s="2"/>
      <c r="FQ162" s="2"/>
      <c r="FR162" s="2"/>
      <c r="FS162" s="2"/>
      <c r="FT162" s="2"/>
      <c r="FU162" s="2"/>
      <c r="FV162" s="2"/>
      <c r="FW162" s="2"/>
      <c r="FX162" s="2"/>
      <c r="FY162" s="2"/>
      <c r="FZ162" s="2"/>
      <c r="GA162" s="2"/>
      <c r="GB162" s="2"/>
      <c r="GC162" s="2"/>
      <c r="GD162" s="2"/>
    </row>
    <row r="163" spans="1:186" x14ac:dyDescent="0.25">
      <c r="A163" s="2"/>
      <c r="C163" s="21">
        <v>1</v>
      </c>
      <c r="D163" s="59"/>
      <c r="I163" s="21">
        <v>1</v>
      </c>
      <c r="L163" s="12">
        <f>(L149/L146)</f>
        <v>6.8479565739339207E-2</v>
      </c>
      <c r="M163" s="12">
        <f>(M149/M146)</f>
        <v>6.383457375671793E-2</v>
      </c>
      <c r="N163" s="12">
        <f>(N149/N146)</f>
        <v>6.5342761623930809E-2</v>
      </c>
      <c r="O163" s="12">
        <f>(O149/O146)</f>
        <v>6.893866814269739E-2</v>
      </c>
      <c r="P163" s="12">
        <f>(P149/P146)</f>
        <v>6.4199212226985714E-2</v>
      </c>
      <c r="Q163" s="12">
        <f>(Q149/Q146)</f>
        <v>6.5234058344578238E-2</v>
      </c>
      <c r="R163" s="12">
        <f>(R149/R146)</f>
        <v>6.5959469895776265E-2</v>
      </c>
      <c r="S163" s="12">
        <f>(S149/S146)</f>
        <v>7.1500214655886171E-2</v>
      </c>
      <c r="T163" s="12">
        <f>(T149/T146)</f>
        <v>6.678444076092413E-2</v>
      </c>
      <c r="U163" s="12">
        <f>(U149/U146)</f>
        <v>7.5307929005298244E-2</v>
      </c>
      <c r="V163" s="12">
        <f>(V149/V146)</f>
        <v>6.0517671201226898E-2</v>
      </c>
      <c r="W163" s="12">
        <f>(W149/W146)</f>
        <v>6.7327557271501831E-2</v>
      </c>
      <c r="X163" s="12">
        <f>(X149/X146)</f>
        <v>6.6977159792216578E-2</v>
      </c>
      <c r="Y163" s="12">
        <f>(Y149/Y146)</f>
        <v>6.4336167834120175E-2</v>
      </c>
      <c r="Z163" s="12">
        <f>(Z149/Z146)</f>
        <v>6.5030739724736206E-2</v>
      </c>
      <c r="AA163" s="12">
        <f>(AA149/AA146)</f>
        <v>6.2447475295577773E-2</v>
      </c>
      <c r="AB163" s="12">
        <f>(AB149/AB146)</f>
        <v>6.4465027560900695E-2</v>
      </c>
      <c r="AC163" s="12">
        <f>(AC149/AC146)</f>
        <v>5.7274381439652654E-2</v>
      </c>
      <c r="AD163" s="12">
        <f>(AD149/AD146)</f>
        <v>6.5256923984147397E-2</v>
      </c>
      <c r="AE163" s="12">
        <f>(AE149/AE146)</f>
        <v>6.1845680739012088E-2</v>
      </c>
      <c r="AF163" s="12">
        <f>(AF149/AF146)</f>
        <v>6.6173326222119716E-2</v>
      </c>
      <c r="AG163" s="12">
        <f>(AG149/AG146)</f>
        <v>6.498495488285197E-2</v>
      </c>
      <c r="AH163" s="12">
        <f>(AH149/AH146)</f>
        <v>6.9343771323567824E-2</v>
      </c>
      <c r="AI163" s="12">
        <f>(AI149/AI146)</f>
        <v>6.6988957774616997E-2</v>
      </c>
      <c r="AJ163" s="12">
        <f>(AJ149/AJ146)</f>
        <v>7.9672125877613922E-2</v>
      </c>
      <c r="AK163" s="12">
        <f>(AK149/AK146)</f>
        <v>0.10049229092743889</v>
      </c>
      <c r="AL163" s="12">
        <f>(AL149/AL146)</f>
        <v>8.5338918490038801E-2</v>
      </c>
      <c r="AM163" s="12">
        <f>(AM149/AM146)</f>
        <v>8.2799101570314421E-2</v>
      </c>
      <c r="AN163" s="12">
        <f>(AN149/AN146)</f>
        <v>9.8022589056398268E-2</v>
      </c>
      <c r="AO163" s="12">
        <f>(AO149/AO146)</f>
        <v>9.0841947593027786E-2</v>
      </c>
      <c r="AP163" s="12">
        <f>(AP149/AP146)</f>
        <v>7.4229038134124667E-2</v>
      </c>
      <c r="AQ163" s="12">
        <f>(AQ149/AQ146)</f>
        <v>6.3391990365148046E-2</v>
      </c>
      <c r="AR163" s="12">
        <f>(AR149/AR146)</f>
        <v>5.5605442020527689E-2</v>
      </c>
      <c r="AS163" s="12">
        <f>(AS149/AS146)</f>
        <v>5.9477039170887674E-2</v>
      </c>
      <c r="AT163" s="12">
        <f>(AT149/AT146)</f>
        <v>5.5054820978664397E-2</v>
      </c>
      <c r="AU163" s="12">
        <f>(AU149/AU146)</f>
        <v>5.5104000858292063E-2</v>
      </c>
      <c r="AV163" s="12">
        <f>(AV149/AV146)</f>
        <v>5.7069084794709825E-2</v>
      </c>
      <c r="AW163" s="12">
        <f>(AW149/AW146)</f>
        <v>5.4705432287681717E-2</v>
      </c>
      <c r="AX163" s="12">
        <f>(AX149/AX146)</f>
        <v>5.8446869242072229E-2</v>
      </c>
      <c r="AY163" s="12">
        <f>(AY149/AY146)</f>
        <v>5.1671209987373741E-2</v>
      </c>
      <c r="AZ163" s="12">
        <f>(AZ149/AZ146)</f>
        <v>5.1544500275209959E-2</v>
      </c>
      <c r="BA163" s="12">
        <f>(BA149/BA146)</f>
        <v>5.2122893371746075E-2</v>
      </c>
      <c r="BB163" s="12">
        <f>(BB149/BB146)</f>
        <v>5.3398821153073088E-2</v>
      </c>
      <c r="BC163" s="12">
        <f>(BC149/BC146)</f>
        <v>4.8983593801828061E-2</v>
      </c>
      <c r="BD163" s="12">
        <f>(BD149/BD146)</f>
        <v>4.8096572236813864E-2</v>
      </c>
      <c r="BE163" s="12">
        <f>(BE149/BE146)</f>
        <v>4.9105845782294481E-2</v>
      </c>
      <c r="BF163" s="12">
        <f>(BF149/BF146)</f>
        <v>5.0116083796605183E-2</v>
      </c>
      <c r="BG163" s="12">
        <f>(BG149/BG146)</f>
        <v>5.666429059140253E-2</v>
      </c>
      <c r="BH163" s="12">
        <f>(BH149/BH146)</f>
        <v>5.3465848061712722E-2</v>
      </c>
      <c r="BI163" s="12">
        <f>(BI149/BI146)</f>
        <v>4.8612757884752195E-2</v>
      </c>
      <c r="BJ163" s="12">
        <f>(BJ149/BJ146)</f>
        <v>5.9244100545009712E-2</v>
      </c>
      <c r="BK163" s="12">
        <f>(BK149/BK146)</f>
        <v>6.0401844735376957E-2</v>
      </c>
      <c r="BL163" s="12">
        <f>(BL149/BL146)</f>
        <v>5.7577899484242252E-2</v>
      </c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  <c r="DN163" s="2"/>
      <c r="DO163" s="2"/>
      <c r="DP163" s="2"/>
      <c r="DQ163" s="2"/>
      <c r="DR163" s="2"/>
      <c r="DS163" s="2"/>
      <c r="DT163" s="2"/>
      <c r="DU163" s="2"/>
      <c r="DV163" s="2"/>
      <c r="DW163" s="2"/>
      <c r="DX163" s="2"/>
      <c r="DY163" s="2"/>
      <c r="DZ163" s="2"/>
      <c r="EA163" s="2"/>
      <c r="EB163" s="2"/>
      <c r="EC163" s="2"/>
      <c r="ED163" s="2"/>
      <c r="EE163" s="2"/>
      <c r="EF163" s="2"/>
      <c r="EG163" s="2"/>
      <c r="EH163" s="2"/>
      <c r="EI163" s="2"/>
      <c r="EJ163" s="2"/>
      <c r="EK163" s="2"/>
      <c r="EL163" s="2"/>
      <c r="EM163" s="2"/>
      <c r="EN163" s="2"/>
      <c r="EO163" s="2"/>
      <c r="EP163" s="2"/>
      <c r="EQ163" s="2"/>
      <c r="ER163" s="2"/>
      <c r="ES163" s="2"/>
      <c r="ET163" s="2"/>
      <c r="EU163" s="2"/>
      <c r="EV163" s="2"/>
      <c r="EW163" s="2"/>
      <c r="EX163" s="2"/>
      <c r="EY163" s="2"/>
      <c r="EZ163" s="2"/>
      <c r="FA163" s="2"/>
      <c r="FB163" s="2"/>
      <c r="FC163" s="2"/>
      <c r="FD163" s="2"/>
      <c r="FE163" s="2"/>
      <c r="FF163" s="2"/>
      <c r="FG163" s="2"/>
      <c r="FH163" s="2"/>
      <c r="FI163" s="2"/>
      <c r="FJ163" s="2"/>
      <c r="FK163" s="2"/>
      <c r="FL163" s="2"/>
      <c r="FM163" s="2"/>
      <c r="FN163" s="2"/>
      <c r="FO163" s="2"/>
      <c r="FP163" s="2"/>
      <c r="FQ163" s="2"/>
      <c r="FR163" s="2"/>
      <c r="FS163" s="2"/>
      <c r="FT163" s="2"/>
      <c r="FU163" s="2"/>
      <c r="FV163" s="2"/>
      <c r="FW163" s="2"/>
      <c r="FX163" s="2"/>
      <c r="FY163" s="2"/>
      <c r="FZ163" s="2"/>
      <c r="GA163" s="2"/>
      <c r="GB163" s="2"/>
      <c r="GC163" s="2"/>
      <c r="GD163" s="2"/>
    </row>
    <row r="164" spans="1:186" x14ac:dyDescent="0.25">
      <c r="A164" s="2"/>
      <c r="C164" s="21">
        <v>2</v>
      </c>
      <c r="D164" s="11"/>
      <c r="I164" s="21">
        <v>2</v>
      </c>
      <c r="L164" s="12">
        <f>(L151/L146)</f>
        <v>0.10605981523044</v>
      </c>
      <c r="M164" s="12">
        <f>(M151/M146)</f>
        <v>0.11280768217320189</v>
      </c>
      <c r="N164" s="12">
        <f>(N151/N146)</f>
        <v>0.11400470142155975</v>
      </c>
      <c r="O164" s="12">
        <f>(O151/O146)</f>
        <v>0.10597229661596563</v>
      </c>
      <c r="P164" s="12">
        <f>(P151/P146)</f>
        <v>0.10472364917460569</v>
      </c>
      <c r="Q164" s="12">
        <f>(Q151/Q146)</f>
        <v>0.10427402699907634</v>
      </c>
      <c r="R164" s="12">
        <f>(R151/R146)</f>
        <v>0.10673382357536562</v>
      </c>
      <c r="S164" s="12">
        <f>(S151/S146)</f>
        <v>0.10755920924860218</v>
      </c>
      <c r="T164" s="12">
        <f>(T151/T146)</f>
        <v>0.10721138417207338</v>
      </c>
      <c r="U164" s="12">
        <f>(U151/U146)</f>
        <v>0.11469914914158959</v>
      </c>
      <c r="V164" s="12">
        <f>(V151/V146)</f>
        <v>0.1083758479938922</v>
      </c>
      <c r="W164" s="12">
        <f>(W151/W146)</f>
        <v>0.10246975405368375</v>
      </c>
      <c r="X164" s="12">
        <f>(X151/X146)</f>
        <v>0.11056929088740054</v>
      </c>
      <c r="Y164" s="12">
        <f>(Y151/Y146)</f>
        <v>0.11291064189840735</v>
      </c>
      <c r="Z164" s="12">
        <f>(Z151/Z146)</f>
        <v>0.11858056440169179</v>
      </c>
      <c r="AA164" s="12">
        <f>(AA151/AA146)</f>
        <v>0.12467278381369629</v>
      </c>
      <c r="AB164" s="12">
        <f>(AB151/AB146)</f>
        <v>0.12198169901482059</v>
      </c>
      <c r="AC164" s="12">
        <f>(AC151/AC146)</f>
        <v>0.11127339347886436</v>
      </c>
      <c r="AD164" s="12">
        <f>(AD151/AD146)</f>
        <v>0.11768659150332898</v>
      </c>
      <c r="AE164" s="12">
        <f>(AE151/AE146)</f>
        <v>0.11206948542440755</v>
      </c>
      <c r="AF164" s="12">
        <f>(AF151/AF146)</f>
        <v>0.11339022304225406</v>
      </c>
      <c r="AG164" s="12">
        <f>(AG151/AG146)</f>
        <v>0.11340116732391084</v>
      </c>
      <c r="AH164" s="12">
        <f>(AH151/AH146)</f>
        <v>0.11381689103929488</v>
      </c>
      <c r="AI164" s="12">
        <f>(AI151/AI146)</f>
        <v>0.1185394295393101</v>
      </c>
      <c r="AJ164" s="12">
        <f>(AJ151/AJ146)</f>
        <v>0.11938400978499658</v>
      </c>
      <c r="AK164" s="12">
        <f>(AK151/AK146)</f>
        <v>0.13297706511343699</v>
      </c>
      <c r="AL164" s="12">
        <f>(AL151/AL146)</f>
        <v>0.1330836992270284</v>
      </c>
      <c r="AM164" s="12">
        <f>(AM151/AM146)</f>
        <v>0.14268311172100048</v>
      </c>
      <c r="AN164" s="12">
        <f>(AN151/AN146)</f>
        <v>0.15554184426243545</v>
      </c>
      <c r="AO164" s="12">
        <f>(AO151/AO146)</f>
        <v>0.13998391465654123</v>
      </c>
      <c r="AP164" s="12">
        <f>(AP151/AP146)</f>
        <v>0.13920548364021662</v>
      </c>
      <c r="AQ164" s="12">
        <f>(AQ151/AQ146)</f>
        <v>0.1303638418529379</v>
      </c>
      <c r="AR164" s="12">
        <f>(AR151/AR146)</f>
        <v>0.12307091228755616</v>
      </c>
      <c r="AS164" s="12">
        <f>(AS151/AS146)</f>
        <v>0.12140085951851184</v>
      </c>
      <c r="AT164" s="12">
        <f>(AT151/AT146)</f>
        <v>0.12317736279711303</v>
      </c>
      <c r="AU164" s="12">
        <f>(AU151/AU146)</f>
        <v>0.11869704662939835</v>
      </c>
      <c r="AV164" s="12">
        <f>(AV151/AV146)</f>
        <v>0.11999404327672561</v>
      </c>
      <c r="AW164" s="12">
        <f>(AW151/AW146)</f>
        <v>0.10771158408878378</v>
      </c>
      <c r="AX164" s="12">
        <f>(AX151/AX146)</f>
        <v>0.11619482816233476</v>
      </c>
      <c r="AY164" s="12">
        <f>(AY151/AY146)</f>
        <v>0.10837719852258654</v>
      </c>
      <c r="AZ164" s="12">
        <f>(AZ151/AZ146)</f>
        <v>0.11506725771400261</v>
      </c>
      <c r="BA164" s="12">
        <f>(BA151/BA146)</f>
        <v>0.11128012901090611</v>
      </c>
      <c r="BB164" s="12">
        <f>(BB151/BB146)</f>
        <v>0.10990219287144459</v>
      </c>
      <c r="BC164" s="12">
        <f>(BC151/BC146)</f>
        <v>0.1044426378998807</v>
      </c>
      <c r="BD164" s="12">
        <f>(BD151/BD146)</f>
        <v>9.8749456335478283E-2</v>
      </c>
      <c r="BE164" s="12">
        <f>(BE151/BE146)</f>
        <v>0.10523661036866783</v>
      </c>
      <c r="BF164" s="12">
        <f>(BF151/BF146)</f>
        <v>9.8886958063849867E-2</v>
      </c>
      <c r="BG164" s="12">
        <f>(BG151/BG146)</f>
        <v>9.8344293906297758E-2</v>
      </c>
      <c r="BH164" s="12">
        <f>(BH151/BH146)</f>
        <v>9.3132994824724147E-2</v>
      </c>
      <c r="BI164" s="12">
        <f>(BI151/BI146)</f>
        <v>8.840833931777882E-2</v>
      </c>
      <c r="BJ164" s="12">
        <f>(BJ151/BJ146)</f>
        <v>9.313518975297265E-2</v>
      </c>
      <c r="BK164" s="12">
        <f>(BK151/BK146)</f>
        <v>9.877156679790669E-2</v>
      </c>
      <c r="BL164" s="12">
        <f>(BL151/BL146)</f>
        <v>0.10162662057832358</v>
      </c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/>
      <c r="DO164" s="2"/>
      <c r="DP164" s="2"/>
      <c r="DQ164" s="2"/>
      <c r="DR164" s="2"/>
      <c r="DS164" s="2"/>
      <c r="DT164" s="2"/>
      <c r="DU164" s="2"/>
      <c r="DV164" s="2"/>
      <c r="DW164" s="2"/>
      <c r="DX164" s="2"/>
      <c r="DY164" s="2"/>
      <c r="DZ164" s="2"/>
      <c r="EA164" s="2"/>
      <c r="EB164" s="2"/>
      <c r="EC164" s="2"/>
      <c r="ED164" s="2"/>
      <c r="EE164" s="2"/>
      <c r="EF164" s="2"/>
      <c r="EG164" s="2"/>
      <c r="EH164" s="2"/>
      <c r="EI164" s="2"/>
      <c r="EJ164" s="2"/>
      <c r="EK164" s="2"/>
      <c r="EL164" s="2"/>
      <c r="EM164" s="2"/>
      <c r="EN164" s="2"/>
      <c r="EO164" s="2"/>
      <c r="EP164" s="2"/>
      <c r="EQ164" s="2"/>
      <c r="ER164" s="2"/>
      <c r="ES164" s="2"/>
      <c r="ET164" s="2"/>
      <c r="EU164" s="2"/>
      <c r="EV164" s="2"/>
      <c r="EW164" s="2"/>
      <c r="EX164" s="2"/>
      <c r="EY164" s="2"/>
      <c r="EZ164" s="2"/>
      <c r="FA164" s="2"/>
      <c r="FB164" s="2"/>
      <c r="FC164" s="2"/>
      <c r="FD164" s="2"/>
      <c r="FE164" s="2"/>
      <c r="FF164" s="2"/>
      <c r="FG164" s="2"/>
      <c r="FH164" s="2"/>
      <c r="FI164" s="2"/>
      <c r="FJ164" s="2"/>
      <c r="FK164" s="2"/>
      <c r="FL164" s="2"/>
      <c r="FM164" s="2"/>
      <c r="FN164" s="2"/>
      <c r="FO164" s="2"/>
      <c r="FP164" s="2"/>
      <c r="FQ164" s="2"/>
      <c r="FR164" s="2"/>
      <c r="FS164" s="2"/>
      <c r="FT164" s="2"/>
      <c r="FU164" s="2"/>
      <c r="FV164" s="2"/>
      <c r="FW164" s="2"/>
      <c r="FX164" s="2"/>
      <c r="FY164" s="2"/>
      <c r="FZ164" s="2"/>
      <c r="GA164" s="2"/>
      <c r="GB164" s="2"/>
      <c r="GC164" s="2"/>
      <c r="GD164" s="2"/>
    </row>
    <row r="165" spans="1:186" x14ac:dyDescent="0.25">
      <c r="A165" s="2"/>
      <c r="C165" s="21">
        <v>3</v>
      </c>
      <c r="D165" s="59"/>
      <c r="I165" s="21">
        <v>3</v>
      </c>
      <c r="L165" s="12">
        <f>(L153/L146)</f>
        <v>8.5729944151573673E-2</v>
      </c>
      <c r="M165" s="12">
        <f>(M153/M146)</f>
        <v>0.10900189419362537</v>
      </c>
      <c r="N165" s="12">
        <f>(N153/N146)</f>
        <v>0.121508526495596</v>
      </c>
      <c r="O165" s="12">
        <f>(O153/O146)</f>
        <v>0.11946116050708541</v>
      </c>
      <c r="P165" s="12">
        <f>(P153/P146)</f>
        <v>0.11415431358356151</v>
      </c>
      <c r="Q165" s="12">
        <f>(Q153/Q146)</f>
        <v>0.11375553899256109</v>
      </c>
      <c r="R165" s="12">
        <f>(R153/R146)</f>
        <v>0.11142940776203088</v>
      </c>
      <c r="S165" s="12">
        <f>(S153/S146)</f>
        <v>0.11564585867465323</v>
      </c>
      <c r="T165" s="12">
        <f>(T153/T146)</f>
        <v>0.10861703523428852</v>
      </c>
      <c r="U165" s="12">
        <f>(U153/U146)</f>
        <v>0.10608157934484198</v>
      </c>
      <c r="V165" s="12">
        <f>(V153/V146)</f>
        <v>0.1089980285487487</v>
      </c>
      <c r="W165" s="12">
        <f>(W153/W146)</f>
        <v>9.678224175098317E-2</v>
      </c>
      <c r="X165" s="12">
        <f>(X153/X146)</f>
        <v>0.11224602421635026</v>
      </c>
      <c r="Y165" s="12">
        <f>(Y153/Y146)</f>
        <v>0.11566881585867374</v>
      </c>
      <c r="Z165" s="12">
        <f>(Z153/Z146)</f>
        <v>0.10948710035053114</v>
      </c>
      <c r="AA165" s="12">
        <f>(AA153/AA146)</f>
        <v>0.10635740120702861</v>
      </c>
      <c r="AB165" s="12">
        <f>(AB153/AB146)</f>
        <v>0.11149015380138992</v>
      </c>
      <c r="AC165" s="12">
        <f>(AC153/AC146)</f>
        <v>0.11105820587034174</v>
      </c>
      <c r="AD165" s="12">
        <f>(AD153/AD146)</f>
        <v>0.10319511903180074</v>
      </c>
      <c r="AE165" s="12">
        <f>(AE153/AE146)</f>
        <v>0.11012810255096561</v>
      </c>
      <c r="AF165" s="12">
        <f>(AF153/AF146)</f>
        <v>0.10670243895407501</v>
      </c>
      <c r="AG165" s="12">
        <f>(AG153/AG146)</f>
        <v>0.10366841156450408</v>
      </c>
      <c r="AH165" s="12">
        <f>(AH153/AH146)</f>
        <v>9.889719286926428E-2</v>
      </c>
      <c r="AI165" s="12">
        <f>(AI153/AI146)</f>
        <v>0.10631969251148196</v>
      </c>
      <c r="AJ165" s="12">
        <f>(AJ153/AJ146)</f>
        <v>0.10408950845324776</v>
      </c>
      <c r="AK165" s="12">
        <f>(AK153/AK146)</f>
        <v>9.2534770684708376E-2</v>
      </c>
      <c r="AL165" s="12">
        <f>(AL153/AL146)</f>
        <v>9.273762543233259E-2</v>
      </c>
      <c r="AM165" s="12">
        <f>(AM153/AM146)</f>
        <v>0.10541097054915716</v>
      </c>
      <c r="AN165" s="12">
        <f>(AN153/AN146)</f>
        <v>0.10635684798356733</v>
      </c>
      <c r="AO165" s="12">
        <f>(AO153/AO146)</f>
        <v>0.11082020456437895</v>
      </c>
      <c r="AP165" s="12">
        <f>(AP153/AP146)</f>
        <v>0.11814472039759659</v>
      </c>
      <c r="AQ165" s="12">
        <f>(AQ153/AQ146)</f>
        <v>0.12283273945717615</v>
      </c>
      <c r="AR165" s="12">
        <f>(AR153/AR146)</f>
        <v>0.10850990132329548</v>
      </c>
      <c r="AS165" s="12">
        <f>(AS153/AS146)</f>
        <v>0.10560819303877428</v>
      </c>
      <c r="AT165" s="12">
        <f>(AT153/AT146)</f>
        <v>9.9113246718421658E-2</v>
      </c>
      <c r="AU165" s="12">
        <f>(AU153/AU146)</f>
        <v>8.750555775057331E-2</v>
      </c>
      <c r="AV165" s="12">
        <f>(AV153/AV146)</f>
        <v>8.9277332594398046E-2</v>
      </c>
      <c r="AW165" s="12">
        <f>(AW153/AW146)</f>
        <v>8.3866592474090562E-2</v>
      </c>
      <c r="AX165" s="12">
        <f>(AX153/AX146)</f>
        <v>7.7576084236462686E-2</v>
      </c>
      <c r="AY165" s="12">
        <f>(AY153/AY146)</f>
        <v>7.5177325780990803E-2</v>
      </c>
      <c r="AZ165" s="12">
        <f>(AZ153/AZ146)</f>
        <v>8.1982571535841542E-2</v>
      </c>
      <c r="BA165" s="12">
        <f>(BA153/BA146)</f>
        <v>8.4652615112324386E-2</v>
      </c>
      <c r="BB165" s="12">
        <f>(BB153/BB146)</f>
        <v>8.5472192215242951E-2</v>
      </c>
      <c r="BC165" s="12">
        <f>(BC153/BC146)</f>
        <v>8.0547338026601176E-2</v>
      </c>
      <c r="BD165" s="12">
        <f>(BD153/BD146)</f>
        <v>7.7820485432864545E-2</v>
      </c>
      <c r="BE165" s="12">
        <f>(BE153/BE146)</f>
        <v>9.3665044008351267E-2</v>
      </c>
      <c r="BF165" s="12">
        <f>(BF153/BF146)</f>
        <v>9.6579339787599638E-2</v>
      </c>
      <c r="BG165" s="12">
        <f>(BG153/BG146)</f>
        <v>0.10132589803934756</v>
      </c>
      <c r="BH165" s="12">
        <f>(BH153/BH146)</f>
        <v>0.10814617713113954</v>
      </c>
      <c r="BI165" s="12">
        <f>(BI153/BI146)</f>
        <v>0.10039236659451696</v>
      </c>
      <c r="BJ165" s="12">
        <f>(BJ153/BJ146)</f>
        <v>0.10847282788119833</v>
      </c>
      <c r="BK165" s="12">
        <f>(BK153/BK146)</f>
        <v>0.10759928691510989</v>
      </c>
      <c r="BL165" s="12">
        <f>(BL153/BL146)</f>
        <v>0.12090072917474201</v>
      </c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  <c r="DN165" s="2"/>
      <c r="DO165" s="2"/>
      <c r="DP165" s="2"/>
      <c r="DQ165" s="2"/>
      <c r="DR165" s="2"/>
      <c r="DS165" s="2"/>
      <c r="DT165" s="2"/>
      <c r="DU165" s="2"/>
      <c r="DV165" s="2"/>
      <c r="DW165" s="2"/>
      <c r="DX165" s="2"/>
      <c r="DY165" s="2"/>
      <c r="DZ165" s="2"/>
      <c r="EA165" s="2"/>
      <c r="EB165" s="2"/>
      <c r="EC165" s="2"/>
      <c r="ED165" s="2"/>
      <c r="EE165" s="2"/>
      <c r="EF165" s="2"/>
      <c r="EG165" s="2"/>
      <c r="EH165" s="2"/>
      <c r="EI165" s="2"/>
      <c r="EJ165" s="2"/>
      <c r="EK165" s="2"/>
      <c r="EL165" s="2"/>
      <c r="EM165" s="2"/>
      <c r="EN165" s="2"/>
      <c r="EO165" s="2"/>
      <c r="EP165" s="2"/>
      <c r="EQ165" s="2"/>
      <c r="ER165" s="2"/>
      <c r="ES165" s="2"/>
      <c r="ET165" s="2"/>
      <c r="EU165" s="2"/>
      <c r="EV165" s="2"/>
      <c r="EW165" s="2"/>
      <c r="EX165" s="2"/>
      <c r="EY165" s="2"/>
      <c r="EZ165" s="2"/>
      <c r="FA165" s="2"/>
      <c r="FB165" s="2"/>
      <c r="FC165" s="2"/>
      <c r="FD165" s="2"/>
      <c r="FE165" s="2"/>
      <c r="FF165" s="2"/>
      <c r="FG165" s="2"/>
      <c r="FH165" s="2"/>
      <c r="FI165" s="2"/>
      <c r="FJ165" s="2"/>
      <c r="FK165" s="2"/>
      <c r="FL165" s="2"/>
      <c r="FM165" s="2"/>
      <c r="FN165" s="2"/>
      <c r="FO165" s="2"/>
      <c r="FP165" s="2"/>
      <c r="FQ165" s="2"/>
      <c r="FR165" s="2"/>
      <c r="FS165" s="2"/>
      <c r="FT165" s="2"/>
      <c r="FU165" s="2"/>
      <c r="FV165" s="2"/>
      <c r="FW165" s="2"/>
      <c r="FX165" s="2"/>
      <c r="FY165" s="2"/>
      <c r="FZ165" s="2"/>
      <c r="GA165" s="2"/>
      <c r="GB165" s="2"/>
      <c r="GC165" s="2"/>
      <c r="GD165" s="2"/>
    </row>
    <row r="166" spans="1:186" x14ac:dyDescent="0.25">
      <c r="A166" s="2"/>
      <c r="C166" s="21">
        <v>5</v>
      </c>
      <c r="D166" s="59"/>
      <c r="I166" s="21">
        <v>5</v>
      </c>
      <c r="L166" s="12">
        <f>(L155/L146)</f>
        <v>0.41142543974111384</v>
      </c>
      <c r="M166" s="12">
        <f>(M155/M146)</f>
        <v>0.40519461472300528</v>
      </c>
      <c r="N166" s="12">
        <f>(N155/N146)</f>
        <v>0.40652346098424486</v>
      </c>
      <c r="O166" s="12">
        <f>(O155/O146)</f>
        <v>0.39973992903664496</v>
      </c>
      <c r="P166" s="12">
        <f>(P155/P146)</f>
        <v>0.42052680208600007</v>
      </c>
      <c r="Q166" s="12">
        <f>(Q155/Q146)</f>
        <v>0.40325624005932537</v>
      </c>
      <c r="R166" s="12">
        <f>(R155/R146)</f>
        <v>0.39865911512822461</v>
      </c>
      <c r="S166" s="12">
        <f>(S155/S146)</f>
        <v>0.39488058488618127</v>
      </c>
      <c r="T166" s="12">
        <f>(T155/T146)</f>
        <v>0.4038875306677705</v>
      </c>
      <c r="U166" s="12">
        <f>(U155/U146)</f>
        <v>0.38011721885097094</v>
      </c>
      <c r="V166" s="12">
        <f>(V155/V146)</f>
        <v>0.38807147678132536</v>
      </c>
      <c r="W166" s="12">
        <f>(W155/W146)</f>
        <v>0.40132381545560231</v>
      </c>
      <c r="X166" s="12">
        <f>(X155/X146)</f>
        <v>0.40019972852888958</v>
      </c>
      <c r="Y166" s="12">
        <f>(Y155/Y146)</f>
        <v>0.4002627765291335</v>
      </c>
      <c r="Z166" s="12">
        <f>(Z155/Z146)</f>
        <v>0.3674053741211577</v>
      </c>
      <c r="AA166" s="12">
        <f>(AA155/AA146)</f>
        <v>0.37149832880566747</v>
      </c>
      <c r="AB166" s="12">
        <f>(AB155/AB146)</f>
        <v>0.36838535274595602</v>
      </c>
      <c r="AC166" s="12">
        <f>(AC155/AC146)</f>
        <v>0.37608790116587693</v>
      </c>
      <c r="AD166" s="12">
        <f>(AD155/AD146)</f>
        <v>0.36129574946823056</v>
      </c>
      <c r="AE166" s="12">
        <f>(AE155/AE146)</f>
        <v>0.39858658136835329</v>
      </c>
      <c r="AF166" s="12">
        <f>(AF155/AF146)</f>
        <v>0.39645616513391185</v>
      </c>
      <c r="AG166" s="12">
        <f>(AG155/AG146)</f>
        <v>0.40424612707314067</v>
      </c>
      <c r="AH166" s="12">
        <f>(AH155/AH146)</f>
        <v>0.38945350809211726</v>
      </c>
      <c r="AI166" s="12">
        <f>(AI155/AI146)</f>
        <v>0.39436053897351819</v>
      </c>
      <c r="AJ166" s="12">
        <f>(AJ155/AJ146)</f>
        <v>0.37794497443052638</v>
      </c>
      <c r="AK166" s="12">
        <f>(AK155/AK146)</f>
        <v>0.36877933529213708</v>
      </c>
      <c r="AL166" s="12">
        <f>(AL155/AL146)</f>
        <v>0.38334053605401996</v>
      </c>
      <c r="AM166" s="12">
        <f>(AM155/AM146)</f>
        <v>0.38520148549933131</v>
      </c>
      <c r="AN166" s="12">
        <f>(AN155/AN146)</f>
        <v>0.38752126623193928</v>
      </c>
      <c r="AO166" s="12">
        <f>(AO155/AO146)</f>
        <v>0.4044741874031284</v>
      </c>
      <c r="AP166" s="12">
        <f>(AP155/AP146)</f>
        <v>0.40600724197122584</v>
      </c>
      <c r="AQ166" s="12">
        <f>(AQ155/AQ146)</f>
        <v>0.40758279674159581</v>
      </c>
      <c r="AR166" s="12">
        <f>(AR155/AR146)</f>
        <v>0.38052063959008098</v>
      </c>
      <c r="AS166" s="12">
        <f>(AS155/AS146)</f>
        <v>0.38388077618935423</v>
      </c>
      <c r="AT166" s="12">
        <f>(AT155/AT146)</f>
        <v>0.37547527262688318</v>
      </c>
      <c r="AU166" s="12">
        <f>(AU155/AU146)</f>
        <v>0.39430886341292826</v>
      </c>
      <c r="AV166" s="12">
        <f>(AV155/AV146)</f>
        <v>0.39709053653865367</v>
      </c>
      <c r="AW166" s="12">
        <f>(AW155/AW146)</f>
        <v>0.4012436916989327</v>
      </c>
      <c r="AX166" s="12">
        <f>(AX155/AX146)</f>
        <v>0.37904285810886518</v>
      </c>
      <c r="AY166" s="12">
        <f>(AY155/AY146)</f>
        <v>0.38888501616150284</v>
      </c>
      <c r="AZ166" s="12">
        <f>(AZ155/AZ146)</f>
        <v>0.42205359120248004</v>
      </c>
      <c r="BA166" s="12">
        <f>(BA155/BA146)</f>
        <v>0.4097602012866145</v>
      </c>
      <c r="BB166" s="12">
        <f>(BB155/BB146)</f>
        <v>0.4127480676516308</v>
      </c>
      <c r="BC166" s="12">
        <f>(BC155/BC146)</f>
        <v>0.41608338140166118</v>
      </c>
      <c r="BD166" s="12">
        <f>(BD155/BD146)</f>
        <v>0.43378665605208117</v>
      </c>
      <c r="BE166" s="12">
        <f>(BE155/BE146)</f>
        <v>0.43291170139342677</v>
      </c>
      <c r="BF166" s="12">
        <f>(BF155/BF146)</f>
        <v>0.43032376944146772</v>
      </c>
      <c r="BG166" s="12">
        <f>(BG155/BG146)</f>
        <v>0.43233560191471232</v>
      </c>
      <c r="BH166" s="12">
        <f>(BH155/BH146)</f>
        <v>0.4131829167073528</v>
      </c>
      <c r="BI166" s="12">
        <f>(BI155/BI146)</f>
        <v>0.4218067026910664</v>
      </c>
      <c r="BJ166" s="12">
        <f>(BJ155/BJ146)</f>
        <v>0.41214205600827908</v>
      </c>
      <c r="BK166" s="12">
        <f>(BK155/BK146)</f>
        <v>0.41527099462526468</v>
      </c>
      <c r="BL166" s="12">
        <f>(BL155/BL146)</f>
        <v>0.41307589527974498</v>
      </c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/>
      <c r="DO166" s="2"/>
      <c r="DP166" s="2"/>
      <c r="DQ166" s="2"/>
      <c r="DR166" s="2"/>
      <c r="DS166" s="2"/>
      <c r="DT166" s="2"/>
      <c r="DU166" s="2"/>
      <c r="DV166" s="2"/>
      <c r="DW166" s="2"/>
      <c r="DX166" s="2"/>
      <c r="DY166" s="2"/>
      <c r="DZ166" s="2"/>
      <c r="EA166" s="2"/>
      <c r="EB166" s="2"/>
      <c r="EC166" s="2"/>
      <c r="ED166" s="2"/>
      <c r="EE166" s="2"/>
      <c r="EF166" s="2"/>
      <c r="EG166" s="2"/>
      <c r="EH166" s="2"/>
      <c r="EI166" s="2"/>
      <c r="EJ166" s="2"/>
      <c r="EK166" s="2"/>
      <c r="EL166" s="2"/>
      <c r="EM166" s="2"/>
      <c r="EN166" s="2"/>
      <c r="EO166" s="2"/>
      <c r="EP166" s="2"/>
      <c r="EQ166" s="2"/>
      <c r="ER166" s="2"/>
      <c r="ES166" s="2"/>
      <c r="ET166" s="2"/>
      <c r="EU166" s="2"/>
      <c r="EV166" s="2"/>
      <c r="EW166" s="2"/>
      <c r="EX166" s="2"/>
      <c r="EY166" s="2"/>
      <c r="EZ166" s="2"/>
      <c r="FA166" s="2"/>
      <c r="FB166" s="2"/>
      <c r="FC166" s="2"/>
      <c r="FD166" s="2"/>
      <c r="FE166" s="2"/>
      <c r="FF166" s="2"/>
      <c r="FG166" s="2"/>
      <c r="FH166" s="2"/>
      <c r="FI166" s="2"/>
      <c r="FJ166" s="2"/>
      <c r="FK166" s="2"/>
      <c r="FL166" s="2"/>
      <c r="FM166" s="2"/>
      <c r="FN166" s="2"/>
      <c r="FO166" s="2"/>
      <c r="FP166" s="2"/>
      <c r="FQ166" s="2"/>
      <c r="FR166" s="2"/>
      <c r="FS166" s="2"/>
      <c r="FT166" s="2"/>
      <c r="FU166" s="2"/>
      <c r="FV166" s="2"/>
      <c r="FW166" s="2"/>
      <c r="FX166" s="2"/>
      <c r="FY166" s="2"/>
      <c r="FZ166" s="2"/>
      <c r="GA166" s="2"/>
      <c r="GB166" s="2"/>
      <c r="GC166" s="2"/>
      <c r="GD166" s="2"/>
    </row>
    <row r="167" spans="1:186" x14ac:dyDescent="0.25">
      <c r="A167" s="2"/>
      <c r="C167" s="21">
        <v>10</v>
      </c>
      <c r="I167" s="21">
        <v>10</v>
      </c>
      <c r="L167" s="12">
        <f>(L157/L146)</f>
        <v>0.20825721592985019</v>
      </c>
      <c r="M167" s="12">
        <f>(M157/M146)</f>
        <v>0.19171874456227223</v>
      </c>
      <c r="N167" s="12">
        <f>(N157/N146)</f>
        <v>0.17842499196813977</v>
      </c>
      <c r="O167" s="12">
        <f>(O157/O146)</f>
        <v>0.1870418715575192</v>
      </c>
      <c r="P167" s="12">
        <f>(P157/P146)</f>
        <v>0.17869790035490071</v>
      </c>
      <c r="Q167" s="12">
        <f>(Q157/Q146)</f>
        <v>0.18569949383795908</v>
      </c>
      <c r="R167" s="12">
        <f>(R157/R146)</f>
        <v>0.2101183047429673</v>
      </c>
      <c r="S167" s="12">
        <f>(S157/S146)</f>
        <v>0.20553939957682124</v>
      </c>
      <c r="T167" s="12">
        <f>(T157/T146)</f>
        <v>0.21053351295114653</v>
      </c>
      <c r="U167" s="12">
        <f>(U157/U146)</f>
        <v>0.2129011813693697</v>
      </c>
      <c r="V167" s="12">
        <f>(V157/V146)</f>
        <v>0.22893333632497473</v>
      </c>
      <c r="W167" s="12">
        <f>(W157/W146)</f>
        <v>0.23372289142930308</v>
      </c>
      <c r="X167" s="12">
        <f>(X157/X146)</f>
        <v>0.23096179678179923</v>
      </c>
      <c r="Y167" s="12">
        <f>(Y157/Y146)</f>
        <v>0.2433805355571787</v>
      </c>
      <c r="Z167" s="12">
        <f>(Z157/Z146)</f>
        <v>0.21782472983124043</v>
      </c>
      <c r="AA167" s="12">
        <f>(AA157/AA146)</f>
        <v>0.2100871859204422</v>
      </c>
      <c r="AB167" s="12">
        <f>(AB157/AB146)</f>
        <v>0.20782896201159137</v>
      </c>
      <c r="AC167" s="12">
        <f>(AC157/AC146)</f>
        <v>0.22428849881676538</v>
      </c>
      <c r="AD167" s="12">
        <f>(AD157/AD146)</f>
        <v>0.22243721167224334</v>
      </c>
      <c r="AE167" s="12">
        <f>(AE157/AE146)</f>
        <v>0.20943385714293919</v>
      </c>
      <c r="AF167" s="12">
        <f>(AF157/AF146)</f>
        <v>0.20662159694794399</v>
      </c>
      <c r="AG167" s="12">
        <f>(AG157/AG146)</f>
        <v>0.19841108514765696</v>
      </c>
      <c r="AH167" s="12">
        <f>(AH157/AH146)</f>
        <v>0.20933785794646401</v>
      </c>
      <c r="AI167" s="12">
        <f>(AI157/AI146)</f>
        <v>0.22703879436705357</v>
      </c>
      <c r="AJ167" s="12">
        <f>(AJ157/AJ146)</f>
        <v>0.23034043720351932</v>
      </c>
      <c r="AK167" s="12">
        <f>(AK157/AK146)</f>
        <v>0.21918073657543169</v>
      </c>
      <c r="AL167" s="12">
        <f>(AL157/AL146)</f>
        <v>0.22018649401812918</v>
      </c>
      <c r="AM167" s="12">
        <f>(AM157/AM146)</f>
        <v>0.20863253944919111</v>
      </c>
      <c r="AN167" s="12">
        <f>(AN157/AN146)</f>
        <v>0.18223515498355217</v>
      </c>
      <c r="AO167" s="12">
        <f>(AO157/AO146)</f>
        <v>0.18494594129145542</v>
      </c>
      <c r="AP167" s="12">
        <f>(AP157/AP146)</f>
        <v>0.18021492527559982</v>
      </c>
      <c r="AQ167" s="12">
        <f>(AQ157/AQ146)</f>
        <v>0.19847529353422178</v>
      </c>
      <c r="AR167" s="12">
        <f>(AR157/AR146)</f>
        <v>0.22934276269601414</v>
      </c>
      <c r="AS167" s="12">
        <f>(AS157/AS146)</f>
        <v>0.211292081704367</v>
      </c>
      <c r="AT167" s="12">
        <f>(AT157/AT146)</f>
        <v>0.2168188049338089</v>
      </c>
      <c r="AU167" s="12">
        <f>(AU157/AU146)</f>
        <v>0.2145162771169227</v>
      </c>
      <c r="AV167" s="12">
        <f>(AV157/AV146)</f>
        <v>0.21971543451091721</v>
      </c>
      <c r="AW167" s="12">
        <f>(AW157/AW146)</f>
        <v>0.23274056556382494</v>
      </c>
      <c r="AX167" s="12">
        <f>(AX157/AX146)</f>
        <v>0.25530463556219585</v>
      </c>
      <c r="AY167" s="12">
        <f>(AY157/AY146)</f>
        <v>0.25197478522523636</v>
      </c>
      <c r="AZ167" s="12">
        <f>(AZ157/AZ146)</f>
        <v>0.21952805866746389</v>
      </c>
      <c r="BA167" s="12">
        <f>(BA157/BA146)</f>
        <v>0.2196176335461246</v>
      </c>
      <c r="BB167" s="12">
        <f>(BB157/BB146)</f>
        <v>0.21771556912808449</v>
      </c>
      <c r="BC167" s="12">
        <f>(BC157/BC146)</f>
        <v>0.24303459008117081</v>
      </c>
      <c r="BD167" s="12">
        <f>(BD157/BD146)</f>
        <v>0.23395632548868334</v>
      </c>
      <c r="BE167" s="12">
        <f>(BE157/BE146)</f>
        <v>0.21512193699390936</v>
      </c>
      <c r="BF167" s="12">
        <f>(BF157/BF146)</f>
        <v>0.2110162279416456</v>
      </c>
      <c r="BG167" s="12">
        <f>(BG157/BG146)</f>
        <v>0.20743917737752152</v>
      </c>
      <c r="BH167" s="12">
        <f>(BH157/BH146)</f>
        <v>0.21495703544575726</v>
      </c>
      <c r="BI167" s="12">
        <f>(BI157/BI146)</f>
        <v>0.2350275340552789</v>
      </c>
      <c r="BJ167" s="12">
        <f>(BJ157/BJ146)</f>
        <v>0.22101627692673659</v>
      </c>
      <c r="BK167" s="12">
        <f>(BK157/BK146)</f>
        <v>0.23407392361721921</v>
      </c>
      <c r="BL167" s="12">
        <f>(BL157/BL146)</f>
        <v>0.22243705794636301</v>
      </c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  <c r="DN167" s="2"/>
      <c r="DO167" s="2"/>
      <c r="DP167" s="2"/>
      <c r="DQ167" s="2"/>
      <c r="DR167" s="2"/>
      <c r="DS167" s="2"/>
      <c r="DT167" s="2"/>
      <c r="DU167" s="2"/>
      <c r="DV167" s="2"/>
      <c r="DW167" s="2"/>
      <c r="DX167" s="2"/>
      <c r="DY167" s="2"/>
      <c r="DZ167" s="2"/>
      <c r="EA167" s="2"/>
      <c r="EB167" s="2"/>
      <c r="EC167" s="2"/>
      <c r="ED167" s="2"/>
      <c r="EE167" s="2"/>
      <c r="EF167" s="2"/>
      <c r="EG167" s="2"/>
      <c r="EH167" s="2"/>
      <c r="EI167" s="2"/>
      <c r="EJ167" s="2"/>
      <c r="EK167" s="2"/>
      <c r="EL167" s="2"/>
      <c r="EM167" s="2"/>
      <c r="EN167" s="2"/>
      <c r="EO167" s="2"/>
      <c r="EP167" s="2"/>
      <c r="EQ167" s="2"/>
      <c r="ER167" s="2"/>
      <c r="ES167" s="2"/>
      <c r="ET167" s="2"/>
      <c r="EU167" s="2"/>
      <c r="EV167" s="2"/>
      <c r="EW167" s="2"/>
      <c r="EX167" s="2"/>
      <c r="EY167" s="2"/>
      <c r="EZ167" s="2"/>
      <c r="FA167" s="2"/>
      <c r="FB167" s="2"/>
      <c r="FC167" s="2"/>
      <c r="FD167" s="2"/>
      <c r="FE167" s="2"/>
      <c r="FF167" s="2"/>
      <c r="FG167" s="2"/>
      <c r="FH167" s="2"/>
      <c r="FI167" s="2"/>
      <c r="FJ167" s="2"/>
      <c r="FK167" s="2"/>
      <c r="FL167" s="2"/>
      <c r="FM167" s="2"/>
      <c r="FN167" s="2"/>
      <c r="FO167" s="2"/>
      <c r="FP167" s="2"/>
      <c r="FQ167" s="2"/>
      <c r="FR167" s="2"/>
      <c r="FS167" s="2"/>
      <c r="FT167" s="2"/>
      <c r="FU167" s="2"/>
      <c r="FV167" s="2"/>
      <c r="FW167" s="2"/>
      <c r="FX167" s="2"/>
      <c r="FY167" s="2"/>
      <c r="FZ167" s="2"/>
      <c r="GA167" s="2"/>
      <c r="GB167" s="2"/>
      <c r="GC167" s="2"/>
      <c r="GD167" s="2"/>
    </row>
    <row r="168" spans="1:186" x14ac:dyDescent="0.25">
      <c r="A168" s="2"/>
      <c r="C168" s="21">
        <v>20</v>
      </c>
      <c r="I168" s="21">
        <v>20</v>
      </c>
      <c r="L168" s="12">
        <f>(L159/L146)</f>
        <v>0.12004801920768307</v>
      </c>
      <c r="M168" s="12">
        <f>(M159/M146)</f>
        <v>0.11744249059117734</v>
      </c>
      <c r="N168" s="12">
        <f>(N159/N146)</f>
        <v>0.11419555750652886</v>
      </c>
      <c r="O168" s="12">
        <f>(O159/O146)</f>
        <v>0.11884607414008741</v>
      </c>
      <c r="P168" s="12">
        <f>(P159/P146)</f>
        <v>0.11769812257394631</v>
      </c>
      <c r="Q168" s="12">
        <f>(Q159/Q146)</f>
        <v>0.12778064176649986</v>
      </c>
      <c r="R168" s="12">
        <f>(R159/R146)</f>
        <v>0.10709987889563534</v>
      </c>
      <c r="S168" s="12">
        <f>(S159/S146)</f>
        <v>0.10487473295785589</v>
      </c>
      <c r="T168" s="12">
        <f>(T159/T146)</f>
        <v>0.10296609621379695</v>
      </c>
      <c r="U168" s="12">
        <f>(U159/U146)</f>
        <v>0.11089294228792954</v>
      </c>
      <c r="V168" s="12">
        <f>(V159/V146)</f>
        <v>0.10510363914983212</v>
      </c>
      <c r="W168" s="12">
        <f>(W159/W146)</f>
        <v>9.8373740038925891E-2</v>
      </c>
      <c r="X168" s="12">
        <f>(X159/X146)</f>
        <v>7.9045999793343785E-2</v>
      </c>
      <c r="Y168" s="12">
        <f>(Y159/Y146)</f>
        <v>6.3441062322486558E-2</v>
      </c>
      <c r="Z168" s="12">
        <f>(Z159/Z146)</f>
        <v>0.12167149157064275</v>
      </c>
      <c r="AA168" s="12">
        <f>(AA159/AA146)</f>
        <v>0.12493682495758766</v>
      </c>
      <c r="AB168" s="12">
        <f>(AB159/AB146)</f>
        <v>0.12584880486534142</v>
      </c>
      <c r="AC168" s="12">
        <f>(AC159/AC146)</f>
        <v>0.12001761922849892</v>
      </c>
      <c r="AD168" s="12">
        <f>(AD159/AD146)</f>
        <v>0.130128404340249</v>
      </c>
      <c r="AE168" s="12">
        <f>(AE159/AE146)</f>
        <v>0.10793629277432228</v>
      </c>
      <c r="AF168" s="12">
        <f>(AF159/AF146)</f>
        <v>0.11065624969969537</v>
      </c>
      <c r="AG168" s="12">
        <f>(AG159/AG146)</f>
        <v>0.11528825400793548</v>
      </c>
      <c r="AH168" s="12">
        <f>(AH159/AH146)</f>
        <v>0.11915077872929174</v>
      </c>
      <c r="AI168" s="12">
        <f>(AI159/AI146)</f>
        <v>8.675258683401918E-2</v>
      </c>
      <c r="AJ168" s="12">
        <f>(AJ159/AJ146)</f>
        <v>8.8568944250096052E-2</v>
      </c>
      <c r="AK168" s="12">
        <f>(AK159/AK146)</f>
        <v>8.6035801406846982E-2</v>
      </c>
      <c r="AL168" s="12">
        <f>(AL159/AL146)</f>
        <v>8.5312726778451087E-2</v>
      </c>
      <c r="AM168" s="12">
        <f>(AM159/AM146)</f>
        <v>7.5272791211005524E-2</v>
      </c>
      <c r="AN168" s="12">
        <f>(AN159/AN146)</f>
        <v>7.0322297482107499E-2</v>
      </c>
      <c r="AO168" s="12">
        <f>(AO159/AO146)</f>
        <v>6.8933804491468201E-2</v>
      </c>
      <c r="AP168" s="12">
        <f>(AP159/AP146)</f>
        <v>8.219859058123645E-2</v>
      </c>
      <c r="AQ168" s="12">
        <f>(AQ159/AQ146)</f>
        <v>7.7353338048920348E-2</v>
      </c>
      <c r="AR168" s="12">
        <f>(AR159/AR146)</f>
        <v>0.10295034208252553</v>
      </c>
      <c r="AS168" s="12">
        <f>(AS159/AS146)</f>
        <v>0.11834105037810498</v>
      </c>
      <c r="AT168" s="12">
        <f>(AT159/AT146)</f>
        <v>0.13036049194510882</v>
      </c>
      <c r="AU168" s="12">
        <f>(AU159/AU146)</f>
        <v>0.12986825423188533</v>
      </c>
      <c r="AV168" s="12">
        <f>(AV159/AV146)</f>
        <v>0.11685356828459564</v>
      </c>
      <c r="AW168" s="12">
        <f>(AW159/AW146)</f>
        <v>0.1197321338866863</v>
      </c>
      <c r="AX168" s="12">
        <f>(AX159/AX146)</f>
        <v>0.11343472468806931</v>
      </c>
      <c r="AY168" s="12">
        <f>(AY159/AY146)</f>
        <v>0.12391446432230968</v>
      </c>
      <c r="AZ168" s="12">
        <f>(AZ159/AZ146)</f>
        <v>0.10982402060500197</v>
      </c>
      <c r="BA168" s="12">
        <f>(BA159/BA146)</f>
        <v>0.12256652767228435</v>
      </c>
      <c r="BB168" s="12">
        <f>(BB159/BB146)</f>
        <v>0.12076315698052405</v>
      </c>
      <c r="BC168" s="12">
        <f>(BC159/BC146)</f>
        <v>0.10690845878885805</v>
      </c>
      <c r="BD168" s="12">
        <f>(BD159/BD146)</f>
        <v>0.10759050445407885</v>
      </c>
      <c r="BE168" s="12">
        <f>(BE159/BE146)</f>
        <v>0.10395886145335029</v>
      </c>
      <c r="BF168" s="12">
        <f>(BF159/BF146)</f>
        <v>0.11307762096883202</v>
      </c>
      <c r="BG168" s="12">
        <f>(BG159/BG146)</f>
        <v>0.10389073817071831</v>
      </c>
      <c r="BH168" s="12">
        <f>(BH159/BH146)</f>
        <v>0.11711502782931354</v>
      </c>
      <c r="BI168" s="12">
        <f>(BI159/BI146)</f>
        <v>0.10575229945660675</v>
      </c>
      <c r="BJ168" s="12">
        <f>(BJ159/BJ146)</f>
        <v>0.10598954888580363</v>
      </c>
      <c r="BK168" s="12">
        <f>(BK159/BK146)</f>
        <v>8.3882383309122538E-2</v>
      </c>
      <c r="BL168" s="12">
        <f>(BL159/BL146)</f>
        <v>8.4381797536584147E-2</v>
      </c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2"/>
      <c r="DH168" s="2"/>
      <c r="DI168" s="2"/>
      <c r="DJ168" s="2"/>
      <c r="DK168" s="2"/>
      <c r="DL168" s="2"/>
      <c r="DM168" s="2"/>
      <c r="DN168" s="2"/>
      <c r="DO168" s="2"/>
      <c r="DP168" s="2"/>
      <c r="DQ168" s="2"/>
      <c r="DR168" s="2"/>
      <c r="DS168" s="2"/>
      <c r="DT168" s="2"/>
      <c r="DU168" s="2"/>
      <c r="DV168" s="2"/>
      <c r="DW168" s="2"/>
      <c r="DX168" s="2"/>
      <c r="DY168" s="2"/>
      <c r="DZ168" s="2"/>
      <c r="EA168" s="2"/>
      <c r="EB168" s="2"/>
      <c r="EC168" s="2"/>
      <c r="ED168" s="2"/>
      <c r="EE168" s="2"/>
      <c r="EF168" s="2"/>
      <c r="EG168" s="2"/>
      <c r="EH168" s="2"/>
      <c r="EI168" s="2"/>
      <c r="EJ168" s="2"/>
      <c r="EK168" s="2"/>
      <c r="EL168" s="2"/>
      <c r="EM168" s="2"/>
      <c r="EN168" s="2"/>
      <c r="EO168" s="2"/>
      <c r="EP168" s="2"/>
      <c r="EQ168" s="2"/>
      <c r="ER168" s="2"/>
      <c r="ES168" s="2"/>
      <c r="ET168" s="2"/>
      <c r="EU168" s="2"/>
      <c r="EV168" s="2"/>
      <c r="EW168" s="2"/>
      <c r="EX168" s="2"/>
      <c r="EY168" s="2"/>
      <c r="EZ168" s="2"/>
      <c r="FA168" s="2"/>
      <c r="FB168" s="2"/>
      <c r="FC168" s="2"/>
      <c r="FD168" s="2"/>
      <c r="FE168" s="2"/>
      <c r="FF168" s="2"/>
      <c r="FG168" s="2"/>
      <c r="FH168" s="2"/>
      <c r="FI168" s="2"/>
      <c r="FJ168" s="2"/>
      <c r="FK168" s="2"/>
      <c r="FL168" s="2"/>
      <c r="FM168" s="2"/>
      <c r="FN168" s="2"/>
      <c r="FO168" s="2"/>
      <c r="FP168" s="2"/>
      <c r="FQ168" s="2"/>
      <c r="FR168" s="2"/>
      <c r="FS168" s="2"/>
      <c r="FT168" s="2"/>
      <c r="FU168" s="2"/>
      <c r="FV168" s="2"/>
      <c r="FW168" s="2"/>
      <c r="FX168" s="2"/>
      <c r="FY168" s="2"/>
      <c r="FZ168" s="2"/>
      <c r="GA168" s="2"/>
      <c r="GB168" s="2"/>
      <c r="GC168" s="2"/>
      <c r="GD168" s="2"/>
    </row>
    <row r="169" spans="1:186" x14ac:dyDescent="0.25">
      <c r="A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  <c r="DN169" s="2"/>
      <c r="DO169" s="2"/>
      <c r="DP169" s="2"/>
      <c r="DQ169" s="2"/>
      <c r="DR169" s="2"/>
      <c r="DS169" s="2"/>
      <c r="DT169" s="2"/>
      <c r="DU169" s="2"/>
      <c r="DV169" s="2"/>
      <c r="DW169" s="2"/>
      <c r="DX169" s="2"/>
      <c r="DY169" s="2"/>
      <c r="DZ169" s="2"/>
      <c r="EA169" s="2"/>
      <c r="EB169" s="2"/>
      <c r="EC169" s="2"/>
      <c r="ED169" s="2"/>
      <c r="EE169" s="2"/>
      <c r="EF169" s="2"/>
      <c r="EG169" s="2"/>
      <c r="EH169" s="2"/>
      <c r="EI169" s="2"/>
      <c r="EJ169" s="2"/>
      <c r="EK169" s="2"/>
      <c r="EL169" s="2"/>
      <c r="EM169" s="2"/>
      <c r="EN169" s="2"/>
      <c r="EO169" s="2"/>
      <c r="EP169" s="2"/>
      <c r="EQ169" s="2"/>
      <c r="ER169" s="2"/>
      <c r="ES169" s="2"/>
      <c r="ET169" s="2"/>
      <c r="EU169" s="2"/>
      <c r="EV169" s="2"/>
      <c r="EW169" s="2"/>
      <c r="EX169" s="2"/>
      <c r="EY169" s="2"/>
      <c r="EZ169" s="2"/>
      <c r="FA169" s="2"/>
      <c r="FB169" s="2"/>
      <c r="FC169" s="2"/>
      <c r="FD169" s="2"/>
      <c r="FE169" s="2"/>
      <c r="FF169" s="2"/>
      <c r="FG169" s="2"/>
      <c r="FH169" s="2"/>
      <c r="FI169" s="2"/>
      <c r="FJ169" s="2"/>
      <c r="FK169" s="2"/>
      <c r="FL169" s="2"/>
      <c r="FM169" s="2"/>
      <c r="FN169" s="2"/>
      <c r="FO169" s="2"/>
      <c r="FP169" s="2"/>
      <c r="FQ169" s="2"/>
      <c r="FR169" s="2"/>
      <c r="FS169" s="2"/>
      <c r="FT169" s="2"/>
      <c r="FU169" s="2"/>
      <c r="FV169" s="2"/>
      <c r="FW169" s="2"/>
      <c r="FX169" s="2"/>
      <c r="FY169" s="2"/>
      <c r="FZ169" s="2"/>
      <c r="GA169" s="2"/>
      <c r="GB169" s="2"/>
      <c r="GC169" s="2"/>
      <c r="GD169" s="2"/>
    </row>
    <row r="170" spans="1:186" x14ac:dyDescent="0.25">
      <c r="A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  <c r="DN170" s="2"/>
      <c r="DO170" s="2"/>
      <c r="DP170" s="2"/>
      <c r="DQ170" s="2"/>
      <c r="DR170" s="2"/>
      <c r="DS170" s="2"/>
      <c r="DT170" s="2"/>
      <c r="DU170" s="2"/>
      <c r="DV170" s="2"/>
      <c r="DW170" s="2"/>
      <c r="DX170" s="2"/>
      <c r="DY170" s="2"/>
      <c r="DZ170" s="2"/>
      <c r="EA170" s="2"/>
      <c r="EB170" s="2"/>
      <c r="EC170" s="2"/>
      <c r="ED170" s="2"/>
      <c r="EE170" s="2"/>
      <c r="EF170" s="2"/>
      <c r="EG170" s="2"/>
      <c r="EH170" s="2"/>
      <c r="EI170" s="2"/>
      <c r="EJ170" s="2"/>
      <c r="EK170" s="2"/>
      <c r="EL170" s="2"/>
      <c r="EM170" s="2"/>
      <c r="EN170" s="2"/>
      <c r="EO170" s="2"/>
      <c r="EP170" s="2"/>
      <c r="EQ170" s="2"/>
      <c r="ER170" s="2"/>
      <c r="ES170" s="2"/>
      <c r="ET170" s="2"/>
      <c r="EU170" s="2"/>
      <c r="EV170" s="2"/>
      <c r="EW170" s="2"/>
      <c r="EX170" s="2"/>
      <c r="EY170" s="2"/>
      <c r="EZ170" s="2"/>
      <c r="FA170" s="2"/>
      <c r="FB170" s="2"/>
      <c r="FC170" s="2"/>
      <c r="FD170" s="2"/>
      <c r="FE170" s="2"/>
      <c r="FF170" s="2"/>
      <c r="FG170" s="2"/>
      <c r="FH170" s="2"/>
      <c r="FI170" s="2"/>
      <c r="FJ170" s="2"/>
      <c r="FK170" s="2"/>
      <c r="FL170" s="2"/>
      <c r="FM170" s="2"/>
      <c r="FN170" s="2"/>
      <c r="FO170" s="2"/>
      <c r="FP170" s="2"/>
      <c r="FQ170" s="2"/>
      <c r="FR170" s="2"/>
      <c r="FS170" s="2"/>
      <c r="FT170" s="2"/>
      <c r="FU170" s="2"/>
      <c r="FV170" s="2"/>
      <c r="FW170" s="2"/>
      <c r="FX170" s="2"/>
      <c r="FY170" s="2"/>
      <c r="FZ170" s="2"/>
      <c r="GA170" s="2"/>
      <c r="GB170" s="2"/>
      <c r="GC170" s="2"/>
      <c r="GD170" s="2"/>
    </row>
    <row r="171" spans="1:186" x14ac:dyDescent="0.25">
      <c r="A171" s="2"/>
      <c r="C171" s="21" t="s">
        <v>213</v>
      </c>
      <c r="AB171" s="11">
        <f>+AB26+AB42++AB94+AB131+AB30+AB51+AB98</f>
        <v>9775</v>
      </c>
      <c r="AC171" s="11">
        <f>+AC26+AC42++AC94+AC131+AC30+AC51+AC98</f>
        <v>179975</v>
      </c>
      <c r="AD171" s="11">
        <f>+AD26+AD42++AD94+AD131+AD30+AD51+AD98</f>
        <v>305755</v>
      </c>
      <c r="AE171" s="11">
        <f>+AE26+AE42++AE94+AE131+AE30+AE51+AE98</f>
        <v>290384</v>
      </c>
      <c r="AF171" s="11">
        <f>+AF26+AF42++AF94+AF131+AF30+AF51+AF98</f>
        <v>304912</v>
      </c>
      <c r="AG171" s="11">
        <f>+AG26+AG42++AG94+AG131+AG30+AG51+AG98</f>
        <v>313525</v>
      </c>
      <c r="AH171" s="11">
        <f>+AH26+AH42++AH94+AH131+AH30+AH51+AH98</f>
        <v>409090</v>
      </c>
      <c r="AI171" s="11">
        <f>+AI26+AI42++AI94+AI131+AI30+AI51+AI98</f>
        <v>451899</v>
      </c>
      <c r="AJ171" s="11">
        <f>+AJ26+AJ42++AJ94+AJ131+AJ30+AJ51+AJ98</f>
        <v>520775</v>
      </c>
      <c r="AK171" s="11">
        <f>+AK26+AK42++AK94+AK131+AK30+AK51+AK98</f>
        <v>633122</v>
      </c>
      <c r="AL171" s="11">
        <f>+AL26+AL42++AL94+AL131+AL30+AL51+AL98</f>
        <v>642658</v>
      </c>
      <c r="AM171" s="11">
        <f>+AM26+AM42++AM94+AM131+AM30+AM51+AM98</f>
        <v>552530</v>
      </c>
      <c r="AN171" s="11">
        <f>+AN26+AN42++AN94+AN131+AN30+AN51+AN98</f>
        <v>483805</v>
      </c>
      <c r="AO171" s="11">
        <f>+AO26+AO42++AO94+AO131+AO30+AO51+AO98</f>
        <v>306575</v>
      </c>
      <c r="AP171" s="11">
        <f>+AP26+AP42++AP94+AP131+AP30+AP51+AP98</f>
        <v>268304</v>
      </c>
      <c r="AQ171" s="11">
        <f>+AQ26+AQ42++AQ94+AQ131+AQ30+AQ51+AQ98</f>
        <v>220484</v>
      </c>
      <c r="AR171" s="11">
        <f>+AR26+AR42++AR94+AR131+AR30+AR51+AR98</f>
        <v>155325</v>
      </c>
      <c r="AS171" s="11">
        <f>+AS26+AS42++AS94+AS131+AS30+AS51+AS98</f>
        <v>139760</v>
      </c>
      <c r="AT171" s="11">
        <f>+AT26+AT42++AT94+AT131+AT30+AT51+AT98</f>
        <v>126340</v>
      </c>
      <c r="AU171" s="11">
        <f>+AU26+AU42++AU94+AU131+AU30+AU51+AU98</f>
        <v>120224</v>
      </c>
      <c r="AV171" s="11">
        <f>+AV26+AV42++AV94+AV131+AV30+AV51+AV98</f>
        <v>109629</v>
      </c>
      <c r="AW171" s="11">
        <f>+AW26+AW42++AW94+AW131+AW30+AW51+AW98</f>
        <v>77601</v>
      </c>
      <c r="AX171" s="11">
        <f>+AX26+AX42++AX94+AX131+AX30+AX51+AX98</f>
        <v>75544</v>
      </c>
      <c r="AY171" s="11">
        <f>+AY26+AY42++AY94+AY131+AY30+AY51+AY98</f>
        <v>45550</v>
      </c>
      <c r="AZ171" s="11">
        <f>+AZ26+AZ42++AZ94+AZ131+AZ30+AZ51+AZ98</f>
        <v>38141</v>
      </c>
      <c r="BA171" s="11">
        <f>+BA26+BA42++BA94+BA131+BA30+BA51+BA98</f>
        <v>25241</v>
      </c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  <c r="DN171" s="2"/>
      <c r="DO171" s="2"/>
      <c r="DP171" s="2"/>
      <c r="DQ171" s="2"/>
      <c r="DR171" s="2"/>
      <c r="DS171" s="2"/>
      <c r="DT171" s="2"/>
      <c r="DU171" s="2"/>
      <c r="DV171" s="2"/>
      <c r="DW171" s="2"/>
      <c r="DX171" s="2"/>
      <c r="DY171" s="2"/>
      <c r="DZ171" s="2"/>
      <c r="EA171" s="2"/>
      <c r="EB171" s="2"/>
      <c r="EC171" s="2"/>
      <c r="ED171" s="2"/>
      <c r="EE171" s="2"/>
      <c r="EF171" s="2"/>
      <c r="EG171" s="2"/>
      <c r="EH171" s="2"/>
      <c r="EI171" s="2"/>
      <c r="EJ171" s="2"/>
      <c r="EK171" s="2"/>
      <c r="EL171" s="2"/>
      <c r="EM171" s="2"/>
      <c r="EN171" s="2"/>
      <c r="EO171" s="2"/>
      <c r="EP171" s="2"/>
      <c r="EQ171" s="2"/>
      <c r="ER171" s="2"/>
      <c r="ES171" s="2"/>
      <c r="ET171" s="2"/>
      <c r="EU171" s="2"/>
      <c r="EV171" s="2"/>
      <c r="EW171" s="2"/>
      <c r="EX171" s="2"/>
      <c r="EY171" s="2"/>
      <c r="EZ171" s="2"/>
      <c r="FA171" s="2"/>
      <c r="FB171" s="2"/>
      <c r="FC171" s="2"/>
      <c r="FD171" s="2"/>
      <c r="FE171" s="2"/>
      <c r="FF171" s="2"/>
      <c r="FG171" s="2"/>
      <c r="FH171" s="2"/>
      <c r="FI171" s="2"/>
      <c r="FJ171" s="2"/>
      <c r="FK171" s="2"/>
      <c r="FL171" s="2"/>
      <c r="FM171" s="2"/>
      <c r="FN171" s="2"/>
      <c r="FO171" s="2"/>
      <c r="FP171" s="2"/>
      <c r="FQ171" s="2"/>
      <c r="FR171" s="2"/>
      <c r="FS171" s="2"/>
      <c r="FT171" s="2"/>
      <c r="FU171" s="2"/>
      <c r="FV171" s="2"/>
      <c r="FW171" s="2"/>
      <c r="FX171" s="2"/>
      <c r="FY171" s="2"/>
      <c r="FZ171" s="2"/>
      <c r="GA171" s="2"/>
      <c r="GB171" s="2"/>
      <c r="GC171" s="2"/>
      <c r="GD171" s="2"/>
    </row>
    <row r="172" spans="1:186" x14ac:dyDescent="0.25">
      <c r="A172" s="2"/>
      <c r="C172" s="4" t="s">
        <v>214</v>
      </c>
      <c r="AA172" s="56"/>
      <c r="AB172" s="56">
        <f>+AB171/AB146</f>
        <v>6.077324708816877E-3</v>
      </c>
      <c r="AC172" s="56">
        <f>+AC171/AC146</f>
        <v>0.10698450233110002</v>
      </c>
      <c r="AD172" s="56">
        <f>+AD171/AD146</f>
        <v>0.1678793682238516</v>
      </c>
      <c r="AE172" s="56">
        <f>+AE171/AE146</f>
        <v>0.16678891252117284</v>
      </c>
      <c r="AF172" s="56">
        <f>+AF171/AF146</f>
        <v>0.18313297008485407</v>
      </c>
      <c r="AG172" s="56">
        <f>+AG171/AG146</f>
        <v>0.19024078862019983</v>
      </c>
      <c r="AH172" s="56">
        <f>+AH171/AH146</f>
        <v>0.22031907462649591</v>
      </c>
      <c r="AI172" s="56">
        <f>+AI171/AI146</f>
        <v>0.24532795517963973</v>
      </c>
      <c r="AJ172" s="56">
        <f>+AJ171/AJ146</f>
        <v>0.27001810058449693</v>
      </c>
      <c r="AK172" s="56">
        <f>+AK171/AK146</f>
        <v>0.30366350015779786</v>
      </c>
      <c r="AL172" s="56">
        <f>+AL171/AL146</f>
        <v>0.2902122928540431</v>
      </c>
      <c r="AM172" s="56">
        <f>+AM171/AM146</f>
        <v>0.26763497636947797</v>
      </c>
      <c r="AN172" s="56">
        <f>+AN171/AN146</f>
        <v>0.23672612811947549</v>
      </c>
      <c r="AO172" s="56">
        <f>+AO171/AO146</f>
        <v>0.18143356037063757</v>
      </c>
      <c r="AP172" s="56">
        <f>+AP171/AP146</f>
        <v>0.15654607216998911</v>
      </c>
      <c r="AQ172" s="56">
        <f>+AQ171/AQ146</f>
        <v>0.12203186452760556</v>
      </c>
      <c r="AR172" s="56">
        <f>+AR171/AR146</f>
        <v>8.4993950696121381E-2</v>
      </c>
      <c r="AS172" s="56">
        <f>+AS171/AS146</f>
        <v>7.4501554958756544E-2</v>
      </c>
      <c r="AT172" s="56">
        <f>+AT171/AT146</f>
        <v>6.6689927730584089E-2</v>
      </c>
      <c r="AU172" s="56">
        <f>+AU171/AU146</f>
        <v>6.2011601385233872E-2</v>
      </c>
      <c r="AV172" s="56">
        <f>+AV171/AV146</f>
        <v>5.1663735431004748E-2</v>
      </c>
      <c r="AW172" s="56">
        <f>+AW171/AW146</f>
        <v>3.7483190744476133E-2</v>
      </c>
      <c r="AX172" s="56">
        <f>+AX171/AX146</f>
        <v>3.7287063100841997E-2</v>
      </c>
      <c r="AY172" s="56">
        <f>+AY171/AY146</f>
        <v>2.3874054013540338E-2</v>
      </c>
      <c r="AZ172" s="56">
        <f>+AZ171/AZ146</f>
        <v>1.9067725645918517E-2</v>
      </c>
      <c r="BA172" s="56">
        <f>+BA171/BA146</f>
        <v>1.2971495702205993E-2</v>
      </c>
      <c r="BB172" s="56"/>
      <c r="BC172" s="56"/>
      <c r="BD172" s="56"/>
      <c r="BE172" s="56"/>
      <c r="BF172" s="56"/>
      <c r="BG172" s="56"/>
      <c r="BH172" s="56"/>
      <c r="BI172" s="56"/>
      <c r="BJ172" s="56"/>
      <c r="BK172" s="56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  <c r="DN172" s="2"/>
      <c r="DO172" s="2"/>
      <c r="DP172" s="2"/>
      <c r="DQ172" s="2"/>
      <c r="DR172" s="2"/>
      <c r="DS172" s="2"/>
      <c r="DT172" s="2"/>
      <c r="DU172" s="2"/>
      <c r="DV172" s="2"/>
      <c r="DW172" s="2"/>
      <c r="DX172" s="2"/>
      <c r="DY172" s="2"/>
      <c r="DZ172" s="2"/>
      <c r="EA172" s="2"/>
      <c r="EB172" s="2"/>
      <c r="EC172" s="2"/>
      <c r="ED172" s="2"/>
      <c r="EE172" s="2"/>
      <c r="EF172" s="2"/>
      <c r="EG172" s="2"/>
      <c r="EH172" s="2"/>
      <c r="EI172" s="2"/>
      <c r="EJ172" s="2"/>
      <c r="EK172" s="2"/>
      <c r="EL172" s="2"/>
      <c r="EM172" s="2"/>
      <c r="EN172" s="2"/>
      <c r="EO172" s="2"/>
      <c r="EP172" s="2"/>
      <c r="EQ172" s="2"/>
      <c r="ER172" s="2"/>
      <c r="ES172" s="2"/>
      <c r="ET172" s="2"/>
      <c r="EU172" s="2"/>
      <c r="EV172" s="2"/>
      <c r="EW172" s="2"/>
      <c r="EX172" s="2"/>
      <c r="EY172" s="2"/>
      <c r="EZ172" s="2"/>
      <c r="FA172" s="2"/>
      <c r="FB172" s="2"/>
      <c r="FC172" s="2"/>
      <c r="FD172" s="2"/>
      <c r="FE172" s="2"/>
      <c r="FF172" s="2"/>
      <c r="FG172" s="2"/>
      <c r="FH172" s="2"/>
      <c r="FI172" s="2"/>
      <c r="FJ172" s="2"/>
      <c r="FK172" s="2"/>
      <c r="FL172" s="2"/>
      <c r="FM172" s="2"/>
      <c r="FN172" s="2"/>
      <c r="FO172" s="2"/>
      <c r="FP172" s="2"/>
      <c r="FQ172" s="2"/>
      <c r="FR172" s="2"/>
      <c r="FS172" s="2"/>
      <c r="FT172" s="2"/>
      <c r="FU172" s="2"/>
      <c r="FV172" s="2"/>
      <c r="FW172" s="2"/>
      <c r="FX172" s="2"/>
      <c r="FY172" s="2"/>
      <c r="FZ172" s="2"/>
      <c r="GA172" s="2"/>
      <c r="GB172" s="2"/>
      <c r="GC172" s="2"/>
      <c r="GD172" s="2"/>
    </row>
    <row r="173" spans="1:186" x14ac:dyDescent="0.25">
      <c r="A173" s="2"/>
      <c r="C173" s="4" t="s">
        <v>215</v>
      </c>
      <c r="AA173" s="59"/>
      <c r="AB173" s="59">
        <f>+AB171/$D$177</f>
        <v>1.5599316981312736E-2</v>
      </c>
      <c r="AC173" s="59">
        <f>+AC171/$D$177</f>
        <v>0.28721095383240508</v>
      </c>
      <c r="AD173" s="59">
        <f>+AD171/$D$177</f>
        <v>0.48793546430908191</v>
      </c>
      <c r="AE173" s="59">
        <f>+AE171/$D$177</f>
        <v>0.46340583757560283</v>
      </c>
      <c r="AF173" s="59">
        <f>+AF171/$D$177</f>
        <v>0.48659017282926131</v>
      </c>
      <c r="AG173" s="59">
        <f>+AG171/$D$177</f>
        <v>0.50033512599141439</v>
      </c>
      <c r="AH173" s="59">
        <f>+AH171/$D$177</f>
        <v>0.65284138965577776</v>
      </c>
      <c r="AI173" s="59">
        <f>+AI171/$D$177</f>
        <v>0.72115762092462854</v>
      </c>
      <c r="AJ173" s="59">
        <f>+AJ171/$D$177</f>
        <v>0.83107256275633146</v>
      </c>
      <c r="AK173" s="59">
        <f>+AK171/$D$177</f>
        <v>1.0103601806488678</v>
      </c>
      <c r="AL173" s="59">
        <f>+AL171/$D$177</f>
        <v>1.0255780923351898</v>
      </c>
      <c r="AM173" s="59">
        <f>+AM171/$D$177</f>
        <v>0.88174840017235045</v>
      </c>
      <c r="AN173" s="59">
        <f>+AN171/$D$177</f>
        <v>0.77207442988685504</v>
      </c>
      <c r="AO173" s="59">
        <f>+AO171/$D$177</f>
        <v>0.48924405151365241</v>
      </c>
      <c r="AP173" s="59">
        <f>+AP171/$D$177</f>
        <v>0.4281697333354611</v>
      </c>
      <c r="AQ173" s="59">
        <f>+AQ171/$D$177</f>
        <v>0.35185675757624119</v>
      </c>
      <c r="AR173" s="59">
        <f>+AR171/$D$177</f>
        <v>0.24787354579257298</v>
      </c>
      <c r="AS173" s="59">
        <f>+AS171/$D$177</f>
        <v>0.22303432647654917</v>
      </c>
      <c r="AT173" s="59">
        <f>+AT171/$D$177</f>
        <v>0.20161817978711521</v>
      </c>
      <c r="AU173" s="59">
        <f>+AU171/$D$177</f>
        <v>0.19185803424668466</v>
      </c>
      <c r="AV173" s="59">
        <f>+AV171/$D$177</f>
        <v>0.17495013006080143</v>
      </c>
      <c r="AW173" s="59">
        <f>+AW171/$D$177</f>
        <v>0.1238386288559437</v>
      </c>
      <c r="AX173" s="59">
        <f>+AX171/$D$177</f>
        <v>0.12055598997813702</v>
      </c>
      <c r="AY173" s="59">
        <f>+AY171/$D$177</f>
        <v>7.2690423375835825E-2</v>
      </c>
      <c r="AZ173" s="59">
        <f>+AZ171/$D$177</f>
        <v>6.0866859231125225E-2</v>
      </c>
      <c r="BA173" s="59">
        <f>+BA171/$D$177</f>
        <v>4.0280548329955479E-2</v>
      </c>
      <c r="BB173" s="59"/>
      <c r="BC173" s="59"/>
      <c r="BD173" s="59"/>
      <c r="BE173" s="59"/>
      <c r="BF173" s="59"/>
      <c r="BG173" s="59"/>
      <c r="BH173" s="59"/>
      <c r="BI173" s="59"/>
      <c r="BJ173" s="59"/>
      <c r="BK173" s="59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  <c r="DT173" s="2"/>
      <c r="DU173" s="2"/>
      <c r="DV173" s="2"/>
      <c r="DW173" s="2"/>
      <c r="DX173" s="2"/>
      <c r="DY173" s="2"/>
      <c r="DZ173" s="2"/>
      <c r="EA173" s="2"/>
      <c r="EB173" s="2"/>
      <c r="EC173" s="2"/>
      <c r="ED173" s="2"/>
      <c r="EE173" s="2"/>
      <c r="EF173" s="2"/>
      <c r="EG173" s="2"/>
      <c r="EH173" s="2"/>
      <c r="EI173" s="2"/>
      <c r="EJ173" s="2"/>
      <c r="EK173" s="2"/>
      <c r="EL173" s="2"/>
      <c r="EM173" s="2"/>
      <c r="EN173" s="2"/>
      <c r="EO173" s="2"/>
      <c r="EP173" s="2"/>
      <c r="EQ173" s="2"/>
      <c r="ER173" s="2"/>
      <c r="ES173" s="2"/>
      <c r="ET173" s="2"/>
      <c r="EU173" s="2"/>
      <c r="EV173" s="2"/>
      <c r="EW173" s="2"/>
      <c r="EX173" s="2"/>
      <c r="EY173" s="2"/>
      <c r="EZ173" s="2"/>
      <c r="FA173" s="2"/>
      <c r="FB173" s="2"/>
      <c r="FC173" s="2"/>
      <c r="FD173" s="2"/>
      <c r="FE173" s="2"/>
      <c r="FF173" s="2"/>
      <c r="FG173" s="2"/>
      <c r="FH173" s="2"/>
      <c r="FI173" s="2"/>
      <c r="FJ173" s="2"/>
      <c r="FK173" s="2"/>
      <c r="FL173" s="2"/>
      <c r="FM173" s="2"/>
      <c r="FN173" s="2"/>
      <c r="FO173" s="2"/>
      <c r="FP173" s="2"/>
      <c r="FQ173" s="2"/>
      <c r="FR173" s="2"/>
      <c r="FS173" s="2"/>
      <c r="FT173" s="2"/>
      <c r="FU173" s="2"/>
      <c r="FV173" s="2"/>
      <c r="FW173" s="2"/>
      <c r="FX173" s="2"/>
      <c r="FY173" s="2"/>
      <c r="FZ173" s="2"/>
      <c r="GA173" s="2"/>
      <c r="GB173" s="2"/>
      <c r="GC173" s="2"/>
      <c r="GD173" s="2"/>
    </row>
    <row r="177" spans="1:186" x14ac:dyDescent="0.25">
      <c r="A177" s="2"/>
      <c r="C177" s="21" t="s">
        <v>216</v>
      </c>
      <c r="D177" s="63">
        <v>626630</v>
      </c>
      <c r="AB177" s="64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  <c r="DN177" s="2"/>
      <c r="DO177" s="2"/>
      <c r="DP177" s="2"/>
      <c r="DQ177" s="2"/>
      <c r="DR177" s="2"/>
      <c r="DS177" s="2"/>
      <c r="DT177" s="2"/>
      <c r="DU177" s="2"/>
      <c r="DV177" s="2"/>
      <c r="DW177" s="2"/>
      <c r="DX177" s="2"/>
      <c r="DY177" s="2"/>
      <c r="DZ177" s="2"/>
      <c r="EA177" s="2"/>
      <c r="EB177" s="2"/>
      <c r="EC177" s="2"/>
      <c r="ED177" s="2"/>
      <c r="EE177" s="2"/>
      <c r="EF177" s="2"/>
      <c r="EG177" s="2"/>
      <c r="EH177" s="2"/>
      <c r="EI177" s="2"/>
      <c r="EJ177" s="2"/>
      <c r="EK177" s="2"/>
      <c r="EL177" s="2"/>
      <c r="EM177" s="2"/>
      <c r="EN177" s="2"/>
      <c r="EO177" s="2"/>
      <c r="EP177" s="2"/>
      <c r="EQ177" s="2"/>
      <c r="ER177" s="2"/>
      <c r="ES177" s="2"/>
      <c r="ET177" s="2"/>
      <c r="EU177" s="2"/>
      <c r="EV177" s="2"/>
      <c r="EW177" s="2"/>
      <c r="EX177" s="2"/>
      <c r="EY177" s="2"/>
      <c r="EZ177" s="2"/>
      <c r="FA177" s="2"/>
      <c r="FB177" s="2"/>
      <c r="FC177" s="2"/>
      <c r="FD177" s="2"/>
      <c r="FE177" s="2"/>
      <c r="FF177" s="2"/>
      <c r="FG177" s="2"/>
      <c r="FH177" s="2"/>
      <c r="FI177" s="2"/>
      <c r="FJ177" s="2"/>
      <c r="FK177" s="2"/>
      <c r="FL177" s="2"/>
      <c r="FM177" s="2"/>
      <c r="FN177" s="2"/>
      <c r="FO177" s="2"/>
      <c r="FP177" s="2"/>
      <c r="FQ177" s="2"/>
      <c r="FR177" s="2"/>
      <c r="FS177" s="2"/>
      <c r="FT177" s="2"/>
      <c r="FU177" s="2"/>
      <c r="FV177" s="2"/>
      <c r="FW177" s="2"/>
      <c r="FX177" s="2"/>
      <c r="FY177" s="2"/>
      <c r="FZ177" s="2"/>
      <c r="GA177" s="2"/>
      <c r="GB177" s="2"/>
      <c r="GC177" s="2"/>
      <c r="GD177" s="2"/>
    </row>
    <row r="178" spans="1:186" x14ac:dyDescent="0.25">
      <c r="A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  <c r="DN178" s="2"/>
      <c r="DO178" s="2"/>
      <c r="DP178" s="2"/>
      <c r="DQ178" s="2"/>
      <c r="DR178" s="2"/>
      <c r="DS178" s="2"/>
      <c r="DT178" s="2"/>
      <c r="DU178" s="2"/>
      <c r="DV178" s="2"/>
      <c r="DW178" s="2"/>
      <c r="DX178" s="2"/>
      <c r="DY178" s="2"/>
      <c r="DZ178" s="2"/>
      <c r="EA178" s="2"/>
      <c r="EB178" s="2"/>
      <c r="EC178" s="2"/>
      <c r="ED178" s="2"/>
      <c r="EE178" s="2"/>
      <c r="EF178" s="2"/>
      <c r="EG178" s="2"/>
      <c r="EH178" s="2"/>
      <c r="EI178" s="2"/>
      <c r="EJ178" s="2"/>
      <c r="EK178" s="2"/>
      <c r="EL178" s="2"/>
      <c r="EM178" s="2"/>
      <c r="EN178" s="2"/>
      <c r="EO178" s="2"/>
      <c r="EP178" s="2"/>
      <c r="EQ178" s="2"/>
      <c r="ER178" s="2"/>
      <c r="ES178" s="2"/>
      <c r="ET178" s="2"/>
      <c r="EU178" s="2"/>
      <c r="EV178" s="2"/>
      <c r="EW178" s="2"/>
      <c r="EX178" s="2"/>
      <c r="EY178" s="2"/>
      <c r="EZ178" s="2"/>
      <c r="FA178" s="2"/>
      <c r="FB178" s="2"/>
      <c r="FC178" s="2"/>
      <c r="FD178" s="2"/>
      <c r="FE178" s="2"/>
      <c r="FF178" s="2"/>
      <c r="FG178" s="2"/>
      <c r="FH178" s="2"/>
      <c r="FI178" s="2"/>
      <c r="FJ178" s="2"/>
      <c r="FK178" s="2"/>
      <c r="FL178" s="2"/>
      <c r="FM178" s="2"/>
      <c r="FN178" s="2"/>
      <c r="FO178" s="2"/>
      <c r="FP178" s="2"/>
      <c r="FQ178" s="2"/>
      <c r="FR178" s="2"/>
      <c r="FS178" s="2"/>
      <c r="FT178" s="2"/>
      <c r="FU178" s="2"/>
      <c r="FV178" s="2"/>
      <c r="FW178" s="2"/>
      <c r="FX178" s="2"/>
      <c r="FY178" s="2"/>
      <c r="FZ178" s="2"/>
      <c r="GA178" s="2"/>
      <c r="GB178" s="2"/>
      <c r="GC178" s="2"/>
      <c r="GD178" s="2"/>
    </row>
    <row r="179" spans="1:186" x14ac:dyDescent="0.25">
      <c r="A179" s="2"/>
      <c r="I179" s="65" t="s">
        <v>217</v>
      </c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  <c r="CZ179" s="2"/>
      <c r="DA179" s="2"/>
      <c r="DB179" s="2"/>
      <c r="DC179" s="2"/>
      <c r="DD179" s="2"/>
      <c r="DE179" s="2"/>
      <c r="DF179" s="2"/>
      <c r="DG179" s="2"/>
      <c r="DH179" s="2"/>
      <c r="DI179" s="2"/>
      <c r="DJ179" s="2"/>
      <c r="DK179" s="2"/>
      <c r="DL179" s="2"/>
      <c r="DM179" s="2"/>
      <c r="DN179" s="2"/>
      <c r="DO179" s="2"/>
      <c r="DP179" s="2"/>
      <c r="DQ179" s="2"/>
      <c r="DR179" s="2"/>
      <c r="DS179" s="2"/>
      <c r="DT179" s="2"/>
      <c r="DU179" s="2"/>
      <c r="DV179" s="2"/>
      <c r="DW179" s="2"/>
      <c r="DX179" s="2"/>
      <c r="DY179" s="2"/>
      <c r="DZ179" s="2"/>
      <c r="EA179" s="2"/>
      <c r="EB179" s="2"/>
      <c r="EC179" s="2"/>
      <c r="ED179" s="2"/>
      <c r="EE179" s="2"/>
      <c r="EF179" s="2"/>
      <c r="EG179" s="2"/>
      <c r="EH179" s="2"/>
      <c r="EI179" s="2"/>
      <c r="EJ179" s="2"/>
      <c r="EK179" s="2"/>
      <c r="EL179" s="2"/>
      <c r="EM179" s="2"/>
      <c r="EN179" s="2"/>
      <c r="EO179" s="2"/>
      <c r="EP179" s="2"/>
      <c r="EQ179" s="2"/>
      <c r="ER179" s="2"/>
      <c r="ES179" s="2"/>
      <c r="ET179" s="2"/>
      <c r="EU179" s="2"/>
      <c r="EV179" s="2"/>
      <c r="EW179" s="2"/>
      <c r="EX179" s="2"/>
      <c r="EY179" s="2"/>
      <c r="EZ179" s="2"/>
      <c r="FA179" s="2"/>
      <c r="FB179" s="2"/>
      <c r="FC179" s="2"/>
      <c r="FD179" s="2"/>
      <c r="FE179" s="2"/>
      <c r="FF179" s="2"/>
      <c r="FG179" s="2"/>
      <c r="FH179" s="2"/>
      <c r="FI179" s="2"/>
      <c r="FJ179" s="2"/>
      <c r="FK179" s="2"/>
      <c r="FL179" s="2"/>
      <c r="FM179" s="2"/>
      <c r="FN179" s="2"/>
      <c r="FO179" s="2"/>
      <c r="FP179" s="2"/>
      <c r="FQ179" s="2"/>
      <c r="FR179" s="2"/>
      <c r="FS179" s="2"/>
      <c r="FT179" s="2"/>
      <c r="FU179" s="2"/>
      <c r="FV179" s="2"/>
      <c r="FW179" s="2"/>
      <c r="FX179" s="2"/>
      <c r="FY179" s="2"/>
      <c r="FZ179" s="2"/>
      <c r="GA179" s="2"/>
      <c r="GB179" s="2"/>
      <c r="GC179" s="2"/>
      <c r="GD179" s="2"/>
    </row>
    <row r="180" spans="1:186" x14ac:dyDescent="0.25">
      <c r="A180" s="2"/>
      <c r="I180" s="44">
        <v>1</v>
      </c>
      <c r="J180" s="59">
        <f>AVERAGE(J9:J32)</f>
        <v>4.392336938715017E-2</v>
      </c>
      <c r="K180" s="59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  <c r="DN180" s="2"/>
      <c r="DO180" s="2"/>
      <c r="DP180" s="2"/>
      <c r="DQ180" s="2"/>
      <c r="DR180" s="2"/>
      <c r="DS180" s="2"/>
      <c r="DT180" s="2"/>
      <c r="DU180" s="2"/>
      <c r="DV180" s="2"/>
      <c r="DW180" s="2"/>
      <c r="DX180" s="2"/>
      <c r="DY180" s="2"/>
      <c r="DZ180" s="2"/>
      <c r="EA180" s="2"/>
      <c r="EB180" s="2"/>
      <c r="EC180" s="2"/>
      <c r="ED180" s="2"/>
      <c r="EE180" s="2"/>
      <c r="EF180" s="2"/>
      <c r="EG180" s="2"/>
      <c r="EH180" s="2"/>
      <c r="EI180" s="2"/>
      <c r="EJ180" s="2"/>
      <c r="EK180" s="2"/>
      <c r="EL180" s="2"/>
      <c r="EM180" s="2"/>
      <c r="EN180" s="2"/>
      <c r="EO180" s="2"/>
      <c r="EP180" s="2"/>
      <c r="EQ180" s="2"/>
      <c r="ER180" s="2"/>
      <c r="ES180" s="2"/>
      <c r="ET180" s="2"/>
      <c r="EU180" s="2"/>
      <c r="EV180" s="2"/>
      <c r="EW180" s="2"/>
      <c r="EX180" s="2"/>
      <c r="EY180" s="2"/>
      <c r="EZ180" s="2"/>
      <c r="FA180" s="2"/>
      <c r="FB180" s="2"/>
      <c r="FC180" s="2"/>
      <c r="FD180" s="2"/>
      <c r="FE180" s="2"/>
      <c r="FF180" s="2"/>
      <c r="FG180" s="2"/>
      <c r="FH180" s="2"/>
      <c r="FI180" s="2"/>
      <c r="FJ180" s="2"/>
      <c r="FK180" s="2"/>
      <c r="FL180" s="2"/>
      <c r="FM180" s="2"/>
      <c r="FN180" s="2"/>
      <c r="FO180" s="2"/>
      <c r="FP180" s="2"/>
      <c r="FQ180" s="2"/>
      <c r="FR180" s="2"/>
      <c r="FS180" s="2"/>
      <c r="FT180" s="2"/>
      <c r="FU180" s="2"/>
      <c r="FV180" s="2"/>
      <c r="FW180" s="2"/>
      <c r="FX180" s="2"/>
      <c r="FY180" s="2"/>
      <c r="FZ180" s="2"/>
      <c r="GA180" s="2"/>
      <c r="GB180" s="2"/>
      <c r="GC180" s="2"/>
      <c r="GD180" s="2"/>
    </row>
    <row r="181" spans="1:186" x14ac:dyDescent="0.25">
      <c r="A181" s="2"/>
      <c r="I181" s="44">
        <v>2</v>
      </c>
      <c r="J181" s="59">
        <f>AVERAGE(J32:J56)</f>
        <v>6.661425841983816E-2</v>
      </c>
      <c r="BL181" s="11" t="s">
        <v>218</v>
      </c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  <c r="DN181" s="2"/>
      <c r="DO181" s="2"/>
      <c r="DP181" s="2"/>
      <c r="DQ181" s="2"/>
      <c r="DR181" s="2"/>
      <c r="DS181" s="2"/>
      <c r="DT181" s="2"/>
      <c r="DU181" s="2"/>
      <c r="DV181" s="2"/>
      <c r="DW181" s="2"/>
      <c r="DX181" s="2"/>
      <c r="DY181" s="2"/>
      <c r="DZ181" s="2"/>
      <c r="EA181" s="2"/>
      <c r="EB181" s="2"/>
      <c r="EC181" s="2"/>
      <c r="ED181" s="2"/>
      <c r="EE181" s="2"/>
      <c r="EF181" s="2"/>
      <c r="EG181" s="2"/>
      <c r="EH181" s="2"/>
      <c r="EI181" s="2"/>
      <c r="EJ181" s="2"/>
      <c r="EK181" s="2"/>
      <c r="EL181" s="2"/>
      <c r="EM181" s="2"/>
      <c r="EN181" s="2"/>
      <c r="EO181" s="2"/>
      <c r="EP181" s="2"/>
      <c r="EQ181" s="2"/>
      <c r="ER181" s="2"/>
      <c r="ES181" s="2"/>
      <c r="ET181" s="2"/>
      <c r="EU181" s="2"/>
      <c r="EV181" s="2"/>
      <c r="EW181" s="2"/>
      <c r="EX181" s="2"/>
      <c r="EY181" s="2"/>
      <c r="EZ181" s="2"/>
      <c r="FA181" s="2"/>
      <c r="FB181" s="2"/>
      <c r="FC181" s="2"/>
      <c r="FD181" s="2"/>
      <c r="FE181" s="2"/>
      <c r="FF181" s="2"/>
      <c r="FG181" s="2"/>
      <c r="FH181" s="2"/>
      <c r="FI181" s="2"/>
      <c r="FJ181" s="2"/>
      <c r="FK181" s="2"/>
      <c r="FL181" s="2"/>
      <c r="FM181" s="2"/>
      <c r="FN181" s="2"/>
      <c r="FO181" s="2"/>
      <c r="FP181" s="2"/>
      <c r="FQ181" s="2"/>
      <c r="FR181" s="2"/>
      <c r="FS181" s="2"/>
      <c r="FT181" s="2"/>
      <c r="FU181" s="2"/>
      <c r="FV181" s="2"/>
      <c r="FW181" s="2"/>
      <c r="FX181" s="2"/>
      <c r="FY181" s="2"/>
      <c r="FZ181" s="2"/>
      <c r="GA181" s="2"/>
      <c r="GB181" s="2"/>
      <c r="GC181" s="2"/>
      <c r="GD181" s="2"/>
    </row>
    <row r="182" spans="1:186" x14ac:dyDescent="0.25">
      <c r="A182" s="2"/>
      <c r="I182" s="44">
        <v>3</v>
      </c>
      <c r="J182" s="59">
        <f>AVERAGE(J56:J69)</f>
        <v>0.13040466826153754</v>
      </c>
      <c r="BL182" s="11" t="s">
        <v>219</v>
      </c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2"/>
      <c r="DH182" s="2"/>
      <c r="DI182" s="2"/>
      <c r="DJ182" s="2"/>
      <c r="DK182" s="2"/>
      <c r="DL182" s="2"/>
      <c r="DM182" s="2"/>
      <c r="DN182" s="2"/>
      <c r="DO182" s="2"/>
      <c r="DP182" s="2"/>
      <c r="DQ182" s="2"/>
      <c r="DR182" s="2"/>
      <c r="DS182" s="2"/>
      <c r="DT182" s="2"/>
      <c r="DU182" s="2"/>
      <c r="DV182" s="2"/>
      <c r="DW182" s="2"/>
      <c r="DX182" s="2"/>
      <c r="DY182" s="2"/>
      <c r="DZ182" s="2"/>
      <c r="EA182" s="2"/>
      <c r="EB182" s="2"/>
      <c r="EC182" s="2"/>
      <c r="ED182" s="2"/>
      <c r="EE182" s="2"/>
      <c r="EF182" s="2"/>
      <c r="EG182" s="2"/>
      <c r="EH182" s="2"/>
      <c r="EI182" s="2"/>
      <c r="EJ182" s="2"/>
      <c r="EK182" s="2"/>
      <c r="EL182" s="2"/>
      <c r="EM182" s="2"/>
      <c r="EN182" s="2"/>
      <c r="EO182" s="2"/>
      <c r="EP182" s="2"/>
      <c r="EQ182" s="2"/>
      <c r="ER182" s="2"/>
      <c r="ES182" s="2"/>
      <c r="ET182" s="2"/>
      <c r="EU182" s="2"/>
      <c r="EV182" s="2"/>
      <c r="EW182" s="2"/>
      <c r="EX182" s="2"/>
      <c r="EY182" s="2"/>
      <c r="EZ182" s="2"/>
      <c r="FA182" s="2"/>
      <c r="FB182" s="2"/>
      <c r="FC182" s="2"/>
      <c r="FD182" s="2"/>
      <c r="FE182" s="2"/>
      <c r="FF182" s="2"/>
      <c r="FG182" s="2"/>
      <c r="FH182" s="2"/>
      <c r="FI182" s="2"/>
      <c r="FJ182" s="2"/>
      <c r="FK182" s="2"/>
      <c r="FL182" s="2"/>
      <c r="FM182" s="2"/>
      <c r="FN182" s="2"/>
      <c r="FO182" s="2"/>
      <c r="FP182" s="2"/>
      <c r="FQ182" s="2"/>
      <c r="FR182" s="2"/>
      <c r="FS182" s="2"/>
      <c r="FT182" s="2"/>
      <c r="FU182" s="2"/>
      <c r="FV182" s="2"/>
      <c r="FW182" s="2"/>
      <c r="FX182" s="2"/>
      <c r="FY182" s="2"/>
      <c r="FZ182" s="2"/>
      <c r="GA182" s="2"/>
      <c r="GB182" s="2"/>
      <c r="GC182" s="2"/>
      <c r="GD182" s="2"/>
    </row>
    <row r="183" spans="1:186" x14ac:dyDescent="0.25">
      <c r="A183" s="2"/>
      <c r="I183" s="44">
        <v>5</v>
      </c>
      <c r="J183" s="59">
        <f>AVERAGE(J69:J115)</f>
        <v>0.13910759559313993</v>
      </c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  <c r="CZ183" s="2"/>
      <c r="DA183" s="2"/>
      <c r="DB183" s="2"/>
      <c r="DC183" s="2"/>
      <c r="DD183" s="2"/>
      <c r="DE183" s="2"/>
      <c r="DF183" s="2"/>
      <c r="DG183" s="2"/>
      <c r="DH183" s="2"/>
      <c r="DI183" s="2"/>
      <c r="DJ183" s="2"/>
      <c r="DK183" s="2"/>
      <c r="DL183" s="2"/>
      <c r="DM183" s="2"/>
      <c r="DN183" s="2"/>
      <c r="DO183" s="2"/>
      <c r="DP183" s="2"/>
      <c r="DQ183" s="2"/>
      <c r="DR183" s="2"/>
      <c r="DS183" s="2"/>
      <c r="DT183" s="2"/>
      <c r="DU183" s="2"/>
      <c r="DV183" s="2"/>
      <c r="DW183" s="2"/>
      <c r="DX183" s="2"/>
      <c r="DY183" s="2"/>
      <c r="DZ183" s="2"/>
      <c r="EA183" s="2"/>
      <c r="EB183" s="2"/>
      <c r="EC183" s="2"/>
      <c r="ED183" s="2"/>
      <c r="EE183" s="2"/>
      <c r="EF183" s="2"/>
      <c r="EG183" s="2"/>
      <c r="EH183" s="2"/>
      <c r="EI183" s="2"/>
      <c r="EJ183" s="2"/>
      <c r="EK183" s="2"/>
      <c r="EL183" s="2"/>
      <c r="EM183" s="2"/>
      <c r="EN183" s="2"/>
      <c r="EO183" s="2"/>
      <c r="EP183" s="2"/>
      <c r="EQ183" s="2"/>
      <c r="ER183" s="2"/>
      <c r="ES183" s="2"/>
      <c r="ET183" s="2"/>
      <c r="EU183" s="2"/>
      <c r="EV183" s="2"/>
      <c r="EW183" s="2"/>
      <c r="EX183" s="2"/>
      <c r="EY183" s="2"/>
      <c r="EZ183" s="2"/>
      <c r="FA183" s="2"/>
      <c r="FB183" s="2"/>
      <c r="FC183" s="2"/>
      <c r="FD183" s="2"/>
      <c r="FE183" s="2"/>
      <c r="FF183" s="2"/>
      <c r="FG183" s="2"/>
      <c r="FH183" s="2"/>
      <c r="FI183" s="2"/>
      <c r="FJ183" s="2"/>
      <c r="FK183" s="2"/>
      <c r="FL183" s="2"/>
      <c r="FM183" s="2"/>
      <c r="FN183" s="2"/>
      <c r="FO183" s="2"/>
      <c r="FP183" s="2"/>
      <c r="FQ183" s="2"/>
      <c r="FR183" s="2"/>
      <c r="FS183" s="2"/>
      <c r="FT183" s="2"/>
      <c r="FU183" s="2"/>
      <c r="FV183" s="2"/>
      <c r="FW183" s="2"/>
      <c r="FX183" s="2"/>
      <c r="FY183" s="2"/>
      <c r="FZ183" s="2"/>
      <c r="GA183" s="2"/>
      <c r="GB183" s="2"/>
      <c r="GC183" s="2"/>
      <c r="GD183" s="2"/>
    </row>
    <row r="184" spans="1:186" x14ac:dyDescent="0.25">
      <c r="A184" s="2"/>
      <c r="I184" s="44">
        <v>10</v>
      </c>
      <c r="J184" s="59">
        <f>AVERAGE(J115:J133)</f>
        <v>0.19502251876284735</v>
      </c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  <c r="CZ184" s="2"/>
      <c r="DA184" s="2"/>
      <c r="DB184" s="2"/>
      <c r="DC184" s="2"/>
      <c r="DD184" s="2"/>
      <c r="DE184" s="2"/>
      <c r="DF184" s="2"/>
      <c r="DG184" s="2"/>
      <c r="DH184" s="2"/>
      <c r="DI184" s="2"/>
      <c r="DJ184" s="2"/>
      <c r="DK184" s="2"/>
      <c r="DL184" s="2"/>
      <c r="DM184" s="2"/>
      <c r="DN184" s="2"/>
      <c r="DO184" s="2"/>
      <c r="DP184" s="2"/>
      <c r="DQ184" s="2"/>
      <c r="DR184" s="2"/>
      <c r="DS184" s="2"/>
      <c r="DT184" s="2"/>
      <c r="DU184" s="2"/>
      <c r="DV184" s="2"/>
      <c r="DW184" s="2"/>
      <c r="DX184" s="2"/>
      <c r="DY184" s="2"/>
      <c r="DZ184" s="2"/>
      <c r="EA184" s="2"/>
      <c r="EB184" s="2"/>
      <c r="EC184" s="2"/>
      <c r="ED184" s="2"/>
      <c r="EE184" s="2"/>
      <c r="EF184" s="2"/>
      <c r="EG184" s="2"/>
      <c r="EH184" s="2"/>
      <c r="EI184" s="2"/>
      <c r="EJ184" s="2"/>
      <c r="EK184" s="2"/>
      <c r="EL184" s="2"/>
      <c r="EM184" s="2"/>
      <c r="EN184" s="2"/>
      <c r="EO184" s="2"/>
      <c r="EP184" s="2"/>
      <c r="EQ184" s="2"/>
      <c r="ER184" s="2"/>
      <c r="ES184" s="2"/>
      <c r="ET184" s="2"/>
      <c r="EU184" s="2"/>
      <c r="EV184" s="2"/>
      <c r="EW184" s="2"/>
      <c r="EX184" s="2"/>
      <c r="EY184" s="2"/>
      <c r="EZ184" s="2"/>
      <c r="FA184" s="2"/>
      <c r="FB184" s="2"/>
      <c r="FC184" s="2"/>
      <c r="FD184" s="2"/>
      <c r="FE184" s="2"/>
      <c r="FF184" s="2"/>
      <c r="FG184" s="2"/>
      <c r="FH184" s="2"/>
      <c r="FI184" s="2"/>
      <c r="FJ184" s="2"/>
      <c r="FK184" s="2"/>
      <c r="FL184" s="2"/>
      <c r="FM184" s="2"/>
      <c r="FN184" s="2"/>
      <c r="FO184" s="2"/>
      <c r="FP184" s="2"/>
      <c r="FQ184" s="2"/>
      <c r="FR184" s="2"/>
      <c r="FS184" s="2"/>
      <c r="FT184" s="2"/>
      <c r="FU184" s="2"/>
      <c r="FV184" s="2"/>
      <c r="FW184" s="2"/>
      <c r="FX184" s="2"/>
      <c r="FY184" s="2"/>
      <c r="FZ184" s="2"/>
      <c r="GA184" s="2"/>
      <c r="GB184" s="2"/>
      <c r="GC184" s="2"/>
      <c r="GD184" s="2"/>
    </row>
    <row r="185" spans="1:186" x14ac:dyDescent="0.25">
      <c r="A185" s="2"/>
      <c r="I185" s="44">
        <v>20</v>
      </c>
      <c r="J185" s="59">
        <f>AVERAGE(J133:J139)</f>
        <v>0.26388937650607219</v>
      </c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  <c r="DN185" s="2"/>
      <c r="DO185" s="2"/>
      <c r="DP185" s="2"/>
      <c r="DQ185" s="2"/>
      <c r="DR185" s="2"/>
      <c r="DS185" s="2"/>
      <c r="DT185" s="2"/>
      <c r="DU185" s="2"/>
      <c r="DV185" s="2"/>
      <c r="DW185" s="2"/>
      <c r="DX185" s="2"/>
      <c r="DY185" s="2"/>
      <c r="DZ185" s="2"/>
      <c r="EA185" s="2"/>
      <c r="EB185" s="2"/>
      <c r="EC185" s="2"/>
      <c r="ED185" s="2"/>
      <c r="EE185" s="2"/>
      <c r="EF185" s="2"/>
      <c r="EG185" s="2"/>
      <c r="EH185" s="2"/>
      <c r="EI185" s="2"/>
      <c r="EJ185" s="2"/>
      <c r="EK185" s="2"/>
      <c r="EL185" s="2"/>
      <c r="EM185" s="2"/>
      <c r="EN185" s="2"/>
      <c r="EO185" s="2"/>
      <c r="EP185" s="2"/>
      <c r="EQ185" s="2"/>
      <c r="ER185" s="2"/>
      <c r="ES185" s="2"/>
      <c r="ET185" s="2"/>
      <c r="EU185" s="2"/>
      <c r="EV185" s="2"/>
      <c r="EW185" s="2"/>
      <c r="EX185" s="2"/>
      <c r="EY185" s="2"/>
      <c r="EZ185" s="2"/>
      <c r="FA185" s="2"/>
      <c r="FB185" s="2"/>
      <c r="FC185" s="2"/>
      <c r="FD185" s="2"/>
      <c r="FE185" s="2"/>
      <c r="FF185" s="2"/>
      <c r="FG185" s="2"/>
      <c r="FH185" s="2"/>
      <c r="FI185" s="2"/>
      <c r="FJ185" s="2"/>
      <c r="FK185" s="2"/>
      <c r="FL185" s="2"/>
      <c r="FM185" s="2"/>
      <c r="FN185" s="2"/>
      <c r="FO185" s="2"/>
      <c r="FP185" s="2"/>
      <c r="FQ185" s="2"/>
      <c r="FR185" s="2"/>
      <c r="FS185" s="2"/>
      <c r="FT185" s="2"/>
      <c r="FU185" s="2"/>
      <c r="FV185" s="2"/>
      <c r="FW185" s="2"/>
      <c r="FX185" s="2"/>
      <c r="FY185" s="2"/>
      <c r="FZ185" s="2"/>
      <c r="GA185" s="2"/>
      <c r="GB185" s="2"/>
      <c r="GC185" s="2"/>
      <c r="GD185" s="2"/>
    </row>
    <row r="187" spans="1:186" x14ac:dyDescent="0.25">
      <c r="BL187" s="11" t="s">
        <v>220</v>
      </c>
    </row>
    <row r="188" spans="1:186" x14ac:dyDescent="0.25">
      <c r="BL188" s="11">
        <v>1</v>
      </c>
    </row>
    <row r="189" spans="1:186" x14ac:dyDescent="0.25">
      <c r="BL189" s="11">
        <v>2</v>
      </c>
    </row>
    <row r="190" spans="1:186" x14ac:dyDescent="0.25">
      <c r="B190" s="36">
        <f>+B59</f>
        <v>1274</v>
      </c>
      <c r="C190" s="37" t="str">
        <f>+C59</f>
        <v>Bonus Cashword Doubler</v>
      </c>
      <c r="D190" s="38">
        <f>+D59</f>
        <v>42188</v>
      </c>
      <c r="E190" s="39">
        <f>+E59</f>
        <v>13</v>
      </c>
      <c r="F190" s="40">
        <f>+F59</f>
        <v>0.48502499999999998</v>
      </c>
      <c r="G190" s="41">
        <f>+G59</f>
        <v>1453884</v>
      </c>
      <c r="H190" s="41">
        <f>+H59</f>
        <v>0</v>
      </c>
      <c r="I190" s="42">
        <f>+I59</f>
        <v>0.99918148549043861</v>
      </c>
      <c r="J190" s="43">
        <f>+J59</f>
        <v>0.17213985924708361</v>
      </c>
      <c r="K190" s="39">
        <f>IF(E190&lt;12," ",J190/$L$190*100)</f>
        <v>106.07397962214888</v>
      </c>
      <c r="L190" s="66">
        <f>AVERAGE(J190:J196)</f>
        <v>0.16228283303810331</v>
      </c>
      <c r="BL190" s="11">
        <v>3</v>
      </c>
    </row>
    <row r="191" spans="1:186" x14ac:dyDescent="0.25">
      <c r="B191" s="36">
        <f>+B60</f>
        <v>1285</v>
      </c>
      <c r="C191" s="37" t="str">
        <f>+C60</f>
        <v>Bonus Cashword Doubler</v>
      </c>
      <c r="D191" s="38">
        <f>+D60</f>
        <v>42265</v>
      </c>
      <c r="E191" s="39">
        <f>+E60</f>
        <v>12</v>
      </c>
      <c r="F191" s="40">
        <f>+F60</f>
        <v>0.47542499999999999</v>
      </c>
      <c r="G191" s="41">
        <f>+G60</f>
        <v>1422813</v>
      </c>
      <c r="H191" s="41">
        <f>+H60</f>
        <v>0</v>
      </c>
      <c r="I191" s="42">
        <f>+I60</f>
        <v>0.99757269811221538</v>
      </c>
      <c r="J191" s="43">
        <f>+J60</f>
        <v>0.17423758836953226</v>
      </c>
      <c r="K191" s="39">
        <f>IF(E191&lt;12," ",J191/$L$190*100)</f>
        <v>107.36661734801119</v>
      </c>
      <c r="L191" s="66"/>
    </row>
    <row r="192" spans="1:186" ht="13.5" customHeight="1" x14ac:dyDescent="0.25">
      <c r="B192" s="36">
        <f>+B61</f>
        <v>1258</v>
      </c>
      <c r="C192" s="37" t="str">
        <f>+C61</f>
        <v>Cashword Doubler</v>
      </c>
      <c r="D192" s="38">
        <f>+D61</f>
        <v>42069</v>
      </c>
      <c r="E192" s="39">
        <f>+E61</f>
        <v>16</v>
      </c>
      <c r="F192" s="40">
        <f>+F61</f>
        <v>0.48959999999999998</v>
      </c>
      <c r="G192" s="41">
        <f>+G61</f>
        <v>57219</v>
      </c>
      <c r="H192" s="41">
        <f>+H61</f>
        <v>1408659</v>
      </c>
      <c r="I192" s="42">
        <f>+I61</f>
        <v>0.99801062091503268</v>
      </c>
      <c r="J192" s="43">
        <f>+J61</f>
        <v>0.15157589007867481</v>
      </c>
      <c r="K192" s="39">
        <f>IF(E192&lt;12," ",J192/$L$190*100)</f>
        <v>93.402294772044954</v>
      </c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  <c r="AD192" s="44"/>
      <c r="AE192" s="44"/>
      <c r="AF192" s="44"/>
      <c r="AG192" s="44"/>
      <c r="AH192" s="44"/>
      <c r="AI192" s="44"/>
      <c r="AJ192" s="44"/>
      <c r="AK192" s="44"/>
      <c r="AL192" s="44"/>
      <c r="AM192" s="44"/>
      <c r="AN192" s="44"/>
      <c r="AO192" s="44"/>
      <c r="AP192" s="44"/>
      <c r="AQ192" s="44"/>
      <c r="AR192" s="44"/>
      <c r="AS192" s="44"/>
      <c r="AT192" s="44"/>
      <c r="AU192" s="44"/>
      <c r="AV192" s="44"/>
      <c r="AW192" s="44"/>
      <c r="AX192" s="44"/>
      <c r="AY192" s="44"/>
      <c r="AZ192" s="44"/>
      <c r="BA192" s="44"/>
      <c r="BB192" s="44"/>
      <c r="BC192" s="44"/>
      <c r="BD192" s="44"/>
      <c r="BE192" s="44"/>
      <c r="BF192" s="44"/>
      <c r="BG192" s="44"/>
      <c r="BH192" s="44"/>
      <c r="BI192" s="44"/>
      <c r="BJ192" s="44"/>
      <c r="BK192" s="44"/>
      <c r="BL192" s="11">
        <v>5</v>
      </c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  <c r="DN192" s="2"/>
      <c r="DO192" s="2"/>
      <c r="DP192" s="2"/>
      <c r="DQ192" s="2"/>
      <c r="DR192" s="2"/>
      <c r="DS192" s="2"/>
      <c r="DT192" s="2"/>
      <c r="DU192" s="2"/>
      <c r="DV192" s="2"/>
      <c r="DW192" s="2"/>
      <c r="DX192" s="2"/>
      <c r="DY192" s="2"/>
      <c r="DZ192" s="2"/>
      <c r="EA192" s="2"/>
      <c r="EB192" s="2"/>
      <c r="EC192" s="2"/>
      <c r="ED192" s="2"/>
      <c r="EE192" s="2"/>
      <c r="EF192" s="2"/>
      <c r="EG192" s="2"/>
      <c r="EH192" s="2"/>
      <c r="EI192" s="2"/>
      <c r="EJ192" s="2"/>
      <c r="EK192" s="2"/>
      <c r="EL192" s="2"/>
      <c r="EM192" s="2"/>
      <c r="EN192" s="2"/>
      <c r="EO192" s="2"/>
      <c r="EP192" s="2"/>
      <c r="EQ192" s="2"/>
      <c r="ER192" s="2"/>
      <c r="ES192" s="2"/>
      <c r="ET192" s="2"/>
      <c r="EU192" s="2"/>
      <c r="EV192" s="2"/>
      <c r="EW192" s="2"/>
      <c r="EX192" s="2"/>
      <c r="EY192" s="2"/>
      <c r="EZ192" s="2"/>
      <c r="FA192" s="2"/>
      <c r="FB192" s="2"/>
      <c r="FC192" s="2"/>
      <c r="FD192" s="2"/>
      <c r="FE192" s="2"/>
      <c r="FF192" s="2"/>
      <c r="FG192" s="2"/>
      <c r="FH192" s="2"/>
      <c r="FI192" s="2"/>
      <c r="FJ192" s="2"/>
      <c r="FK192" s="2"/>
      <c r="FL192" s="2"/>
      <c r="FM192" s="2"/>
      <c r="FN192" s="2"/>
      <c r="FO192" s="2"/>
      <c r="FP192" s="2"/>
      <c r="FQ192" s="2"/>
      <c r="FR192" s="2"/>
      <c r="FS192" s="2"/>
      <c r="FT192" s="2"/>
      <c r="FU192" s="2"/>
      <c r="FV192" s="2"/>
      <c r="FW192" s="2"/>
      <c r="FX192" s="2"/>
      <c r="FY192" s="2"/>
      <c r="FZ192" s="2"/>
      <c r="GA192" s="2"/>
      <c r="GB192" s="2"/>
      <c r="GC192" s="2"/>
      <c r="GD192" s="2"/>
    </row>
    <row r="193" spans="2:186" ht="13.5" customHeight="1" x14ac:dyDescent="0.25">
      <c r="B193" s="36">
        <f>+B62</f>
        <v>1307</v>
      </c>
      <c r="C193" s="37" t="str">
        <f>+C62</f>
        <v>Money Bag Cashword</v>
      </c>
      <c r="D193" s="38">
        <f>+D62</f>
        <v>42342</v>
      </c>
      <c r="E193" s="39">
        <f>+E62</f>
        <v>12</v>
      </c>
      <c r="F193" s="40">
        <f>+F62</f>
        <v>0.5202</v>
      </c>
      <c r="G193" s="41">
        <f>+G62</f>
        <v>1555713</v>
      </c>
      <c r="H193" s="41">
        <f>+H62</f>
        <v>0</v>
      </c>
      <c r="I193" s="42">
        <f>+I62</f>
        <v>0.99686851211072669</v>
      </c>
      <c r="J193" s="43">
        <f>+J62</f>
        <v>0.19094720967716194</v>
      </c>
      <c r="K193" s="39">
        <f>IF(E193&lt;12," ",J193/$L$190*100)</f>
        <v>117.66322173604668</v>
      </c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44"/>
      <c r="AD193" s="44"/>
      <c r="AE193" s="44"/>
      <c r="AF193" s="44"/>
      <c r="AG193" s="44"/>
      <c r="AH193" s="44"/>
      <c r="AI193" s="44"/>
      <c r="AJ193" s="44"/>
      <c r="AK193" s="44"/>
      <c r="AL193" s="44"/>
      <c r="AM193" s="44"/>
      <c r="AN193" s="44"/>
      <c r="AO193" s="44"/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4"/>
      <c r="BA193" s="44"/>
      <c r="BB193" s="44"/>
      <c r="BC193" s="44"/>
      <c r="BD193" s="44"/>
      <c r="BE193" s="44"/>
      <c r="BF193" s="44"/>
      <c r="BG193" s="44"/>
      <c r="BH193" s="44"/>
      <c r="BI193" s="44"/>
      <c r="BJ193" s="44"/>
      <c r="BK193" s="44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/>
      <c r="DO193" s="2"/>
      <c r="DP193" s="2"/>
      <c r="DQ193" s="2"/>
      <c r="DR193" s="2"/>
      <c r="DS193" s="2"/>
      <c r="DT193" s="2"/>
      <c r="DU193" s="2"/>
      <c r="DV193" s="2"/>
      <c r="DW193" s="2"/>
      <c r="DX193" s="2"/>
      <c r="DY193" s="2"/>
      <c r="DZ193" s="2"/>
      <c r="EA193" s="2"/>
      <c r="EB193" s="2"/>
      <c r="EC193" s="2"/>
      <c r="ED193" s="2"/>
      <c r="EE193" s="2"/>
      <c r="EF193" s="2"/>
      <c r="EG193" s="2"/>
      <c r="EH193" s="2"/>
      <c r="EI193" s="2"/>
      <c r="EJ193" s="2"/>
      <c r="EK193" s="2"/>
      <c r="EL193" s="2"/>
      <c r="EM193" s="2"/>
      <c r="EN193" s="2"/>
      <c r="EO193" s="2"/>
      <c r="EP193" s="2"/>
      <c r="EQ193" s="2"/>
      <c r="ER193" s="2"/>
      <c r="ES193" s="2"/>
      <c r="ET193" s="2"/>
      <c r="EU193" s="2"/>
      <c r="EV193" s="2"/>
      <c r="EW193" s="2"/>
      <c r="EX193" s="2"/>
      <c r="EY193" s="2"/>
      <c r="EZ193" s="2"/>
      <c r="FA193" s="2"/>
      <c r="FB193" s="2"/>
      <c r="FC193" s="2"/>
      <c r="FD193" s="2"/>
      <c r="FE193" s="2"/>
      <c r="FF193" s="2"/>
      <c r="FG193" s="2"/>
      <c r="FH193" s="2"/>
      <c r="FI193" s="2"/>
      <c r="FJ193" s="2"/>
      <c r="FK193" s="2"/>
      <c r="FL193" s="2"/>
      <c r="FM193" s="2"/>
      <c r="FN193" s="2"/>
      <c r="FO193" s="2"/>
      <c r="FP193" s="2"/>
      <c r="FQ193" s="2"/>
      <c r="FR193" s="2"/>
      <c r="FS193" s="2"/>
      <c r="FT193" s="2"/>
      <c r="FU193" s="2"/>
      <c r="FV193" s="2"/>
      <c r="FW193" s="2"/>
      <c r="FX193" s="2"/>
      <c r="FY193" s="2"/>
      <c r="FZ193" s="2"/>
      <c r="GA193" s="2"/>
      <c r="GB193" s="2"/>
      <c r="GC193" s="2"/>
      <c r="GD193" s="2"/>
    </row>
    <row r="194" spans="2:186" ht="13.5" customHeight="1" x14ac:dyDescent="0.25">
      <c r="B194" s="36">
        <f>+B63</f>
        <v>1323</v>
      </c>
      <c r="C194" s="37" t="str">
        <f>+C63</f>
        <v>Mystery Cashword</v>
      </c>
      <c r="D194" s="38">
        <f>+D63</f>
        <v>42496</v>
      </c>
      <c r="E194" s="39">
        <f>+E63</f>
        <v>8</v>
      </c>
      <c r="F194" s="40">
        <f>+F63</f>
        <v>0.54869999999999997</v>
      </c>
      <c r="G194" s="41">
        <f>+G63</f>
        <v>582528</v>
      </c>
      <c r="H194" s="41">
        <f>+H63</f>
        <v>0</v>
      </c>
      <c r="I194" s="42">
        <f>+I63</f>
        <v>0.3538837251685803</v>
      </c>
      <c r="J194" s="43"/>
      <c r="K194" s="39" t="str">
        <f>IF(E194&lt;12," ",J194/$L$190*100)</f>
        <v xml:space="preserve"> </v>
      </c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44"/>
      <c r="AD194" s="44"/>
      <c r="AE194" s="44"/>
      <c r="AF194" s="44"/>
      <c r="AG194" s="44"/>
      <c r="AH194" s="44"/>
      <c r="AI194" s="44"/>
      <c r="AJ194" s="44"/>
      <c r="AK194" s="44"/>
      <c r="AL194" s="44"/>
      <c r="AM194" s="44"/>
      <c r="AN194" s="44"/>
      <c r="AO194" s="44"/>
      <c r="AP194" s="44"/>
      <c r="AQ194" s="44"/>
      <c r="AR194" s="44"/>
      <c r="AS194" s="44"/>
      <c r="AT194" s="44"/>
      <c r="AU194" s="44"/>
      <c r="AV194" s="44"/>
      <c r="AW194" s="44"/>
      <c r="AX194" s="44"/>
      <c r="AY194" s="44"/>
      <c r="AZ194" s="44"/>
      <c r="BA194" s="44"/>
      <c r="BB194" s="44"/>
      <c r="BC194" s="44"/>
      <c r="BD194" s="44"/>
      <c r="BE194" s="44"/>
      <c r="BF194" s="44"/>
      <c r="BG194" s="44"/>
      <c r="BH194" s="44"/>
      <c r="BI194" s="44"/>
      <c r="BJ194" s="44"/>
      <c r="BK194" s="44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/>
      <c r="DO194" s="2"/>
      <c r="DP194" s="2"/>
      <c r="DQ194" s="2"/>
      <c r="DR194" s="2"/>
      <c r="DS194" s="2"/>
      <c r="DT194" s="2"/>
      <c r="DU194" s="2"/>
      <c r="DV194" s="2"/>
      <c r="DW194" s="2"/>
      <c r="DX194" s="2"/>
      <c r="DY194" s="2"/>
      <c r="DZ194" s="2"/>
      <c r="EA194" s="2"/>
      <c r="EB194" s="2"/>
      <c r="EC194" s="2"/>
      <c r="ED194" s="2"/>
      <c r="EE194" s="2"/>
      <c r="EF194" s="2"/>
      <c r="EG194" s="2"/>
      <c r="EH194" s="2"/>
      <c r="EI194" s="2"/>
      <c r="EJ194" s="2"/>
      <c r="EK194" s="2"/>
      <c r="EL194" s="2"/>
      <c r="EM194" s="2"/>
      <c r="EN194" s="2"/>
      <c r="EO194" s="2"/>
      <c r="EP194" s="2"/>
      <c r="EQ194" s="2"/>
      <c r="ER194" s="2"/>
      <c r="ES194" s="2"/>
      <c r="ET194" s="2"/>
      <c r="EU194" s="2"/>
      <c r="EV194" s="2"/>
      <c r="EW194" s="2"/>
      <c r="EX194" s="2"/>
      <c r="EY194" s="2"/>
      <c r="EZ194" s="2"/>
      <c r="FA194" s="2"/>
      <c r="FB194" s="2"/>
      <c r="FC194" s="2"/>
      <c r="FD194" s="2"/>
      <c r="FE194" s="2"/>
      <c r="FF194" s="2"/>
      <c r="FG194" s="2"/>
      <c r="FH194" s="2"/>
      <c r="FI194" s="2"/>
      <c r="FJ194" s="2"/>
      <c r="FK194" s="2"/>
      <c r="FL194" s="2"/>
      <c r="FM194" s="2"/>
      <c r="FN194" s="2"/>
      <c r="FO194" s="2"/>
      <c r="FP194" s="2"/>
      <c r="FQ194" s="2"/>
      <c r="FR194" s="2"/>
      <c r="FS194" s="2"/>
      <c r="FT194" s="2"/>
      <c r="FU194" s="2"/>
      <c r="FV194" s="2"/>
      <c r="FW194" s="2"/>
      <c r="FX194" s="2"/>
      <c r="FY194" s="2"/>
      <c r="FZ194" s="2"/>
      <c r="GA194" s="2"/>
      <c r="GB194" s="2"/>
      <c r="GC194" s="2"/>
      <c r="GD194" s="2"/>
    </row>
    <row r="195" spans="2:186" ht="13.5" customHeight="1" x14ac:dyDescent="0.25">
      <c r="B195" s="36">
        <f>+B64</f>
        <v>1236</v>
      </c>
      <c r="C195" s="37" t="str">
        <f>+C64</f>
        <v>One Word Cashword</v>
      </c>
      <c r="D195" s="38">
        <f>+D64</f>
        <v>41964</v>
      </c>
      <c r="E195" s="39">
        <f>+E64</f>
        <v>19</v>
      </c>
      <c r="F195" s="40">
        <f>+F64</f>
        <v>0.48959999999999998</v>
      </c>
      <c r="G195" s="41">
        <f>+G64</f>
        <v>3045</v>
      </c>
      <c r="H195" s="41">
        <f>+H64</f>
        <v>1460499</v>
      </c>
      <c r="I195" s="42">
        <f>+I64</f>
        <v>0.99642156862745102</v>
      </c>
      <c r="J195" s="43">
        <f>+J64</f>
        <v>0.14334415843480205</v>
      </c>
      <c r="K195" s="39">
        <f>IF(E195&lt;12," ",J195/$L$190*100)</f>
        <v>88.329834863768653</v>
      </c>
      <c r="L195" s="2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  <c r="AB195" s="44"/>
      <c r="AC195" s="44"/>
      <c r="AD195" s="44"/>
      <c r="AE195" s="44"/>
      <c r="AF195" s="44"/>
      <c r="AG195" s="44"/>
      <c r="AH195" s="44"/>
      <c r="AI195" s="44"/>
      <c r="AJ195" s="44"/>
      <c r="AK195" s="44"/>
      <c r="AL195" s="44"/>
      <c r="AM195" s="44"/>
      <c r="AN195" s="44"/>
      <c r="AO195" s="44"/>
      <c r="AP195" s="44"/>
      <c r="AQ195" s="44"/>
      <c r="AR195" s="44"/>
      <c r="AS195" s="44"/>
      <c r="AT195" s="44"/>
      <c r="AU195" s="44"/>
      <c r="AV195" s="44"/>
      <c r="AW195" s="44"/>
      <c r="AX195" s="44"/>
      <c r="AY195" s="44"/>
      <c r="AZ195" s="44"/>
      <c r="BA195" s="44"/>
      <c r="BB195" s="44"/>
      <c r="BC195" s="44"/>
      <c r="BD195" s="44"/>
      <c r="BE195" s="44"/>
      <c r="BF195" s="44"/>
      <c r="BG195" s="44"/>
      <c r="BH195" s="44"/>
      <c r="BI195" s="44"/>
      <c r="BJ195" s="44"/>
      <c r="BK195" s="44"/>
      <c r="BL195" s="44">
        <v>10</v>
      </c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  <c r="DR195" s="2"/>
      <c r="DS195" s="2"/>
      <c r="DT195" s="2"/>
      <c r="DU195" s="2"/>
      <c r="DV195" s="2"/>
      <c r="DW195" s="2"/>
      <c r="DX195" s="2"/>
      <c r="DY195" s="2"/>
      <c r="DZ195" s="2"/>
      <c r="EA195" s="2"/>
      <c r="EB195" s="2"/>
      <c r="EC195" s="2"/>
      <c r="ED195" s="2"/>
      <c r="EE195" s="2"/>
      <c r="EF195" s="2"/>
      <c r="EG195" s="2"/>
      <c r="EH195" s="2"/>
      <c r="EI195" s="2"/>
      <c r="EJ195" s="2"/>
      <c r="EK195" s="2"/>
      <c r="EL195" s="2"/>
      <c r="EM195" s="2"/>
      <c r="EN195" s="2"/>
      <c r="EO195" s="2"/>
      <c r="EP195" s="2"/>
      <c r="EQ195" s="2"/>
      <c r="ER195" s="2"/>
      <c r="ES195" s="2"/>
      <c r="ET195" s="2"/>
      <c r="EU195" s="2"/>
      <c r="EV195" s="2"/>
      <c r="EW195" s="2"/>
      <c r="EX195" s="2"/>
      <c r="EY195" s="2"/>
      <c r="EZ195" s="2"/>
      <c r="FA195" s="2"/>
      <c r="FB195" s="2"/>
      <c r="FC195" s="2"/>
      <c r="FD195" s="2"/>
      <c r="FE195" s="2"/>
      <c r="FF195" s="2"/>
      <c r="FG195" s="2"/>
      <c r="FH195" s="2"/>
      <c r="FI195" s="2"/>
      <c r="FJ195" s="2"/>
      <c r="FK195" s="2"/>
      <c r="FL195" s="2"/>
      <c r="FM195" s="2"/>
      <c r="FN195" s="2"/>
      <c r="FO195" s="2"/>
      <c r="FP195" s="2"/>
      <c r="FQ195" s="2"/>
      <c r="FR195" s="2"/>
      <c r="FS195" s="2"/>
      <c r="FT195" s="2"/>
      <c r="FU195" s="2"/>
      <c r="FV195" s="2"/>
      <c r="FW195" s="2"/>
      <c r="FX195" s="2"/>
      <c r="FY195" s="2"/>
      <c r="FZ195" s="2"/>
      <c r="GA195" s="2"/>
      <c r="GB195" s="2"/>
      <c r="GC195" s="2"/>
      <c r="GD195" s="2"/>
    </row>
    <row r="196" spans="2:186" ht="13.5" customHeight="1" x14ac:dyDescent="0.25">
      <c r="B196" s="36">
        <f>+B65</f>
        <v>1308</v>
      </c>
      <c r="C196" s="37" t="str">
        <f>+C65</f>
        <v>One Word Cashword</v>
      </c>
      <c r="D196" s="38">
        <f>+D65</f>
        <v>42430</v>
      </c>
      <c r="E196" s="39">
        <f>+E65</f>
        <v>17.428571428571427</v>
      </c>
      <c r="F196" s="40">
        <f>+F65</f>
        <v>0.51780000000000004</v>
      </c>
      <c r="G196" s="41">
        <f>+G65</f>
        <v>1291098</v>
      </c>
      <c r="H196" s="41">
        <f>+H65</f>
        <v>0</v>
      </c>
      <c r="I196" s="42">
        <f>+I65</f>
        <v>0.83114329857087677</v>
      </c>
      <c r="J196" s="43">
        <f>+J65</f>
        <v>0.14145229242136509</v>
      </c>
      <c r="K196" s="39">
        <f>IF(E196&lt;12," ",J196/$L$190*100)</f>
        <v>87.164051657979556</v>
      </c>
      <c r="L196" s="2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  <c r="AC196" s="44"/>
      <c r="AD196" s="44"/>
      <c r="AE196" s="44"/>
      <c r="AF196" s="44"/>
      <c r="AG196" s="44"/>
      <c r="AH196" s="44"/>
      <c r="AI196" s="44"/>
      <c r="AJ196" s="44"/>
      <c r="AK196" s="44"/>
      <c r="AL196" s="44"/>
      <c r="AM196" s="44"/>
      <c r="AN196" s="44"/>
      <c r="AO196" s="44"/>
      <c r="AP196" s="44"/>
      <c r="AQ196" s="44"/>
      <c r="AR196" s="44"/>
      <c r="AS196" s="44"/>
      <c r="AT196" s="44"/>
      <c r="AU196" s="44"/>
      <c r="AV196" s="44"/>
      <c r="AW196" s="44"/>
      <c r="AX196" s="44"/>
      <c r="AY196" s="44"/>
      <c r="AZ196" s="44"/>
      <c r="BA196" s="44"/>
      <c r="BB196" s="44"/>
      <c r="BC196" s="44"/>
      <c r="BD196" s="44"/>
      <c r="BE196" s="44"/>
      <c r="BF196" s="44"/>
      <c r="BG196" s="44"/>
      <c r="BH196" s="44"/>
      <c r="BI196" s="44"/>
      <c r="BJ196" s="44"/>
      <c r="BK196" s="44"/>
      <c r="BL196" s="44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  <c r="DR196" s="2"/>
      <c r="DS196" s="2"/>
      <c r="DT196" s="2"/>
      <c r="DU196" s="2"/>
      <c r="DV196" s="2"/>
      <c r="DW196" s="2"/>
      <c r="DX196" s="2"/>
      <c r="DY196" s="2"/>
      <c r="DZ196" s="2"/>
      <c r="EA196" s="2"/>
      <c r="EB196" s="2"/>
      <c r="EC196" s="2"/>
      <c r="ED196" s="2"/>
      <c r="EE196" s="2"/>
      <c r="EF196" s="2"/>
      <c r="EG196" s="2"/>
      <c r="EH196" s="2"/>
      <c r="EI196" s="2"/>
      <c r="EJ196" s="2"/>
      <c r="EK196" s="2"/>
      <c r="EL196" s="2"/>
      <c r="EM196" s="2"/>
      <c r="EN196" s="2"/>
      <c r="EO196" s="2"/>
      <c r="EP196" s="2"/>
      <c r="EQ196" s="2"/>
      <c r="ER196" s="2"/>
      <c r="ES196" s="2"/>
      <c r="ET196" s="2"/>
      <c r="EU196" s="2"/>
      <c r="EV196" s="2"/>
      <c r="EW196" s="2"/>
      <c r="EX196" s="2"/>
      <c r="EY196" s="2"/>
      <c r="EZ196" s="2"/>
      <c r="FA196" s="2"/>
      <c r="FB196" s="2"/>
      <c r="FC196" s="2"/>
      <c r="FD196" s="2"/>
      <c r="FE196" s="2"/>
      <c r="FF196" s="2"/>
      <c r="FG196" s="2"/>
      <c r="FH196" s="2"/>
      <c r="FI196" s="2"/>
      <c r="FJ196" s="2"/>
      <c r="FK196" s="2"/>
      <c r="FL196" s="2"/>
      <c r="FM196" s="2"/>
      <c r="FN196" s="2"/>
      <c r="FO196" s="2"/>
      <c r="FP196" s="2"/>
      <c r="FQ196" s="2"/>
      <c r="FR196" s="2"/>
      <c r="FS196" s="2"/>
      <c r="FT196" s="2"/>
      <c r="FU196" s="2"/>
      <c r="FV196" s="2"/>
      <c r="FW196" s="2"/>
      <c r="FX196" s="2"/>
      <c r="FY196" s="2"/>
      <c r="FZ196" s="2"/>
      <c r="GA196" s="2"/>
      <c r="GB196" s="2"/>
      <c r="GC196" s="2"/>
      <c r="GD196" s="2"/>
    </row>
    <row r="197" spans="2:186" ht="13.5" customHeight="1" x14ac:dyDescent="0.25"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44"/>
      <c r="AD197" s="44"/>
      <c r="AE197" s="44"/>
      <c r="AF197" s="44"/>
      <c r="AG197" s="44"/>
      <c r="AH197" s="44"/>
      <c r="AI197" s="44"/>
      <c r="AJ197" s="44"/>
      <c r="AK197" s="44"/>
      <c r="AL197" s="44"/>
      <c r="AM197" s="44"/>
      <c r="AN197" s="44"/>
      <c r="AO197" s="44"/>
      <c r="AP197" s="44"/>
      <c r="AQ197" s="44"/>
      <c r="AR197" s="44"/>
      <c r="AS197" s="44"/>
      <c r="AT197" s="44"/>
      <c r="AU197" s="44"/>
      <c r="AV197" s="44"/>
      <c r="AW197" s="44"/>
      <c r="AX197" s="44"/>
      <c r="AY197" s="44"/>
      <c r="AZ197" s="44"/>
      <c r="BA197" s="44"/>
      <c r="BB197" s="44"/>
      <c r="BC197" s="44"/>
      <c r="BD197" s="44"/>
      <c r="BE197" s="44"/>
      <c r="BF197" s="44"/>
      <c r="BG197" s="44"/>
      <c r="BH197" s="44"/>
      <c r="BI197" s="44"/>
      <c r="BJ197" s="44"/>
      <c r="BK197" s="44"/>
      <c r="BL197" s="44">
        <v>20</v>
      </c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/>
      <c r="DO197" s="2"/>
      <c r="DP197" s="2"/>
      <c r="DQ197" s="2"/>
      <c r="DR197" s="2"/>
      <c r="DS197" s="2"/>
      <c r="DT197" s="2"/>
      <c r="DU197" s="2"/>
      <c r="DV197" s="2"/>
      <c r="DW197" s="2"/>
      <c r="DX197" s="2"/>
      <c r="DY197" s="2"/>
      <c r="DZ197" s="2"/>
      <c r="EA197" s="2"/>
      <c r="EB197" s="2"/>
      <c r="EC197" s="2"/>
      <c r="ED197" s="2"/>
      <c r="EE197" s="2"/>
      <c r="EF197" s="2"/>
      <c r="EG197" s="2"/>
      <c r="EH197" s="2"/>
      <c r="EI197" s="2"/>
      <c r="EJ197" s="2"/>
      <c r="EK197" s="2"/>
      <c r="EL197" s="2"/>
      <c r="EM197" s="2"/>
      <c r="EN197" s="2"/>
      <c r="EO197" s="2"/>
      <c r="EP197" s="2"/>
      <c r="EQ197" s="2"/>
      <c r="ER197" s="2"/>
      <c r="ES197" s="2"/>
      <c r="ET197" s="2"/>
      <c r="EU197" s="2"/>
      <c r="EV197" s="2"/>
      <c r="EW197" s="2"/>
      <c r="EX197" s="2"/>
      <c r="EY197" s="2"/>
      <c r="EZ197" s="2"/>
      <c r="FA197" s="2"/>
      <c r="FB197" s="2"/>
      <c r="FC197" s="2"/>
      <c r="FD197" s="2"/>
      <c r="FE197" s="2"/>
      <c r="FF197" s="2"/>
      <c r="FG197" s="2"/>
      <c r="FH197" s="2"/>
      <c r="FI197" s="2"/>
      <c r="FJ197" s="2"/>
      <c r="FK197" s="2"/>
      <c r="FL197" s="2"/>
      <c r="FM197" s="2"/>
      <c r="FN197" s="2"/>
      <c r="FO197" s="2"/>
      <c r="FP197" s="2"/>
      <c r="FQ197" s="2"/>
      <c r="FR197" s="2"/>
      <c r="FS197" s="2"/>
      <c r="FT197" s="2"/>
      <c r="FU197" s="2"/>
      <c r="FV197" s="2"/>
      <c r="FW197" s="2"/>
      <c r="FX197" s="2"/>
      <c r="FY197" s="2"/>
      <c r="FZ197" s="2"/>
      <c r="GA197" s="2"/>
      <c r="GB197" s="2"/>
      <c r="GC197" s="2"/>
      <c r="GD197" s="2"/>
    </row>
    <row r="198" spans="2:186" ht="13.5" customHeight="1" x14ac:dyDescent="0.25">
      <c r="B198" s="36">
        <f>+B57</f>
        <v>1259</v>
      </c>
      <c r="C198" s="37" t="str">
        <f>+C57</f>
        <v>Bingo Boxes</v>
      </c>
      <c r="D198" s="38">
        <f>+D57</f>
        <v>42314</v>
      </c>
      <c r="E198" s="39">
        <f>+E57</f>
        <v>25</v>
      </c>
      <c r="F198" s="40">
        <f>+F57</f>
        <v>0.48959999999999998</v>
      </c>
      <c r="G198" s="41">
        <f>+G57</f>
        <v>1450398</v>
      </c>
      <c r="H198" s="41">
        <f>+H57</f>
        <v>0</v>
      </c>
      <c r="I198" s="42">
        <f>+I57</f>
        <v>0.9874714052287582</v>
      </c>
      <c r="J198" s="43">
        <f>+J57</f>
        <v>0.10313342801972457</v>
      </c>
      <c r="K198" s="39">
        <f>IF(E198&lt;12," ",J198/$L$198*100)</f>
        <v>111.9180181662323</v>
      </c>
      <c r="L198" s="66">
        <f>AVERAGE(J198:J202)</f>
        <v>9.2150870529658646E-2</v>
      </c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  <c r="AD198" s="44"/>
      <c r="AE198" s="44"/>
      <c r="AF198" s="44"/>
      <c r="AG198" s="44"/>
      <c r="AH198" s="44"/>
      <c r="AI198" s="44"/>
      <c r="AJ198" s="44"/>
      <c r="AK198" s="44"/>
      <c r="AL198" s="44"/>
      <c r="AM198" s="44"/>
      <c r="AN198" s="44"/>
      <c r="AO198" s="44"/>
      <c r="AP198" s="44"/>
      <c r="AQ198" s="44"/>
      <c r="AR198" s="44"/>
      <c r="AS198" s="44"/>
      <c r="AT198" s="44"/>
      <c r="AU198" s="44"/>
      <c r="AV198" s="44"/>
      <c r="AW198" s="44"/>
      <c r="AX198" s="44"/>
      <c r="AY198" s="44"/>
      <c r="AZ198" s="44"/>
      <c r="BA198" s="44"/>
      <c r="BB198" s="44"/>
      <c r="BC198" s="44"/>
      <c r="BD198" s="44"/>
      <c r="BE198" s="44"/>
      <c r="BF198" s="44"/>
      <c r="BG198" s="44"/>
      <c r="BH198" s="44"/>
      <c r="BI198" s="44"/>
      <c r="BJ198" s="44"/>
      <c r="BK198" s="44"/>
      <c r="BL198" s="44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  <c r="DR198" s="2"/>
      <c r="DS198" s="2"/>
      <c r="DT198" s="2"/>
      <c r="DU198" s="2"/>
      <c r="DV198" s="2"/>
      <c r="DW198" s="2"/>
      <c r="DX198" s="2"/>
      <c r="DY198" s="2"/>
      <c r="DZ198" s="2"/>
      <c r="EA198" s="2"/>
      <c r="EB198" s="2"/>
      <c r="EC198" s="2"/>
      <c r="ED198" s="2"/>
      <c r="EE198" s="2"/>
      <c r="EF198" s="2"/>
      <c r="EG198" s="2"/>
      <c r="EH198" s="2"/>
      <c r="EI198" s="2"/>
      <c r="EJ198" s="2"/>
      <c r="EK198" s="2"/>
      <c r="EL198" s="2"/>
      <c r="EM198" s="2"/>
      <c r="EN198" s="2"/>
      <c r="EO198" s="2"/>
      <c r="EP198" s="2"/>
      <c r="EQ198" s="2"/>
      <c r="ER198" s="2"/>
      <c r="ES198" s="2"/>
      <c r="ET198" s="2"/>
      <c r="EU198" s="2"/>
      <c r="EV198" s="2"/>
      <c r="EW198" s="2"/>
      <c r="EX198" s="2"/>
      <c r="EY198" s="2"/>
      <c r="EZ198" s="2"/>
      <c r="FA198" s="2"/>
      <c r="FB198" s="2"/>
      <c r="FC198" s="2"/>
      <c r="FD198" s="2"/>
      <c r="FE198" s="2"/>
      <c r="FF198" s="2"/>
      <c r="FG198" s="2"/>
      <c r="FH198" s="2"/>
      <c r="FI198" s="2"/>
      <c r="FJ198" s="2"/>
      <c r="FK198" s="2"/>
      <c r="FL198" s="2"/>
      <c r="FM198" s="2"/>
      <c r="FN198" s="2"/>
      <c r="FO198" s="2"/>
      <c r="FP198" s="2"/>
      <c r="FQ198" s="2"/>
      <c r="FR198" s="2"/>
      <c r="FS198" s="2"/>
      <c r="FT198" s="2"/>
      <c r="FU198" s="2"/>
      <c r="FV198" s="2"/>
      <c r="FW198" s="2"/>
      <c r="FX198" s="2"/>
      <c r="FY198" s="2"/>
      <c r="FZ198" s="2"/>
      <c r="GA198" s="2"/>
      <c r="GB198" s="2"/>
      <c r="GC198" s="2"/>
      <c r="GD198" s="2"/>
    </row>
    <row r="199" spans="2:186" ht="13.5" customHeight="1" x14ac:dyDescent="0.25">
      <c r="B199" s="36">
        <f>+B58</f>
        <v>1284</v>
      </c>
      <c r="C199" s="37" t="str">
        <f>+C58</f>
        <v>Bonus Ball Bingo</v>
      </c>
      <c r="D199" s="38">
        <f>+D58</f>
        <v>42461</v>
      </c>
      <c r="E199" s="39">
        <f>+E58</f>
        <v>13</v>
      </c>
      <c r="F199" s="40">
        <f>+F58</f>
        <v>0.48959999999999998</v>
      </c>
      <c r="G199" s="41">
        <f>+G58</f>
        <v>602322</v>
      </c>
      <c r="H199" s="41">
        <f>+H58</f>
        <v>0</v>
      </c>
      <c r="I199" s="42">
        <f>+I58</f>
        <v>0.41007761437908496</v>
      </c>
      <c r="J199" s="43">
        <f>+J58</f>
        <v>7.4917415380687163E-2</v>
      </c>
      <c r="K199" s="39">
        <f>IF(E199&lt;12," ",J199/$L$198*100)</f>
        <v>81.298651819653827</v>
      </c>
      <c r="L199" s="66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44"/>
      <c r="AD199" s="44"/>
      <c r="AE199" s="44"/>
      <c r="AF199" s="44"/>
      <c r="AG199" s="44"/>
      <c r="AH199" s="44"/>
      <c r="AI199" s="44"/>
      <c r="AJ199" s="44"/>
      <c r="AK199" s="44"/>
      <c r="AL199" s="44"/>
      <c r="AM199" s="44"/>
      <c r="AN199" s="44"/>
      <c r="AO199" s="44"/>
      <c r="AP199" s="44"/>
      <c r="AQ199" s="44"/>
      <c r="AR199" s="44"/>
      <c r="AS199" s="44"/>
      <c r="AT199" s="44"/>
      <c r="AU199" s="44"/>
      <c r="AV199" s="44"/>
      <c r="AW199" s="44"/>
      <c r="AX199" s="44"/>
      <c r="AY199" s="44"/>
      <c r="AZ199" s="44"/>
      <c r="BA199" s="44"/>
      <c r="BB199" s="44"/>
      <c r="BC199" s="44"/>
      <c r="BD199" s="44"/>
      <c r="BE199" s="44"/>
      <c r="BF199" s="44"/>
      <c r="BG199" s="44"/>
      <c r="BH199" s="44"/>
      <c r="BI199" s="44"/>
      <c r="BJ199" s="44"/>
      <c r="BK199" s="44"/>
      <c r="BL199" s="44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  <c r="DR199" s="2"/>
      <c r="DS199" s="2"/>
      <c r="DT199" s="2"/>
      <c r="DU199" s="2"/>
      <c r="DV199" s="2"/>
      <c r="DW199" s="2"/>
      <c r="DX199" s="2"/>
      <c r="DY199" s="2"/>
      <c r="DZ199" s="2"/>
      <c r="EA199" s="2"/>
      <c r="EB199" s="2"/>
      <c r="EC199" s="2"/>
      <c r="ED199" s="2"/>
      <c r="EE199" s="2"/>
      <c r="EF199" s="2"/>
      <c r="EG199" s="2"/>
      <c r="EH199" s="2"/>
      <c r="EI199" s="2"/>
      <c r="EJ199" s="2"/>
      <c r="EK199" s="2"/>
      <c r="EL199" s="2"/>
      <c r="EM199" s="2"/>
      <c r="EN199" s="2"/>
      <c r="EO199" s="2"/>
      <c r="EP199" s="2"/>
      <c r="EQ199" s="2"/>
      <c r="ER199" s="2"/>
      <c r="ES199" s="2"/>
      <c r="ET199" s="2"/>
      <c r="EU199" s="2"/>
      <c r="EV199" s="2"/>
      <c r="EW199" s="2"/>
      <c r="EX199" s="2"/>
      <c r="EY199" s="2"/>
      <c r="EZ199" s="2"/>
      <c r="FA199" s="2"/>
      <c r="FB199" s="2"/>
      <c r="FC199" s="2"/>
      <c r="FD199" s="2"/>
      <c r="FE199" s="2"/>
      <c r="FF199" s="2"/>
      <c r="FG199" s="2"/>
      <c r="FH199" s="2"/>
      <c r="FI199" s="2"/>
      <c r="FJ199" s="2"/>
      <c r="FK199" s="2"/>
      <c r="FL199" s="2"/>
      <c r="FM199" s="2"/>
      <c r="FN199" s="2"/>
      <c r="FO199" s="2"/>
      <c r="FP199" s="2"/>
      <c r="FQ199" s="2"/>
      <c r="FR199" s="2"/>
      <c r="FS199" s="2"/>
      <c r="FT199" s="2"/>
      <c r="FU199" s="2"/>
      <c r="FV199" s="2"/>
      <c r="FW199" s="2"/>
      <c r="FX199" s="2"/>
      <c r="FY199" s="2"/>
      <c r="FZ199" s="2"/>
      <c r="GA199" s="2"/>
      <c r="GB199" s="2"/>
      <c r="GC199" s="2"/>
      <c r="GD199" s="2"/>
    </row>
    <row r="200" spans="2:186" ht="13.5" customHeight="1" x14ac:dyDescent="0.25">
      <c r="B200" s="36">
        <f>+B66</f>
        <v>1226</v>
      </c>
      <c r="C200" s="37" t="str">
        <f>+C66</f>
        <v>Strike It Rich</v>
      </c>
      <c r="D200" s="38">
        <f>+D66</f>
        <v>42027</v>
      </c>
      <c r="E200" s="39">
        <f>+E66</f>
        <v>32</v>
      </c>
      <c r="F200" s="40">
        <f>+F66</f>
        <v>0.48570000000000002</v>
      </c>
      <c r="G200" s="41">
        <f>+G66</f>
        <v>239316</v>
      </c>
      <c r="H200" s="41">
        <f>+H66</f>
        <v>1209990</v>
      </c>
      <c r="I200" s="42">
        <f>+I66</f>
        <v>0.994651019147622</v>
      </c>
      <c r="J200" s="43">
        <f>+J66</f>
        <v>0.10351762603131033</v>
      </c>
      <c r="K200" s="39">
        <f>IF(E200&lt;12," ",J200/$L$198*100)</f>
        <v>112.334940990051</v>
      </c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44"/>
      <c r="AD200" s="44"/>
      <c r="AE200" s="44"/>
      <c r="AF200" s="44"/>
      <c r="AG200" s="44"/>
      <c r="AH200" s="44"/>
      <c r="AI200" s="44"/>
      <c r="AJ200" s="44"/>
      <c r="AK200" s="44"/>
      <c r="AL200" s="44"/>
      <c r="AM200" s="44"/>
      <c r="AN200" s="44"/>
      <c r="AO200" s="44"/>
      <c r="AP200" s="44"/>
      <c r="AQ200" s="44"/>
      <c r="AR200" s="44"/>
      <c r="AS200" s="44"/>
      <c r="AT200" s="44"/>
      <c r="AU200" s="44"/>
      <c r="AV200" s="44"/>
      <c r="AW200" s="44"/>
      <c r="AX200" s="44"/>
      <c r="AY200" s="44"/>
      <c r="AZ200" s="44"/>
      <c r="BA200" s="44"/>
      <c r="BB200" s="44"/>
      <c r="BC200" s="44"/>
      <c r="BD200" s="44"/>
      <c r="BE200" s="44"/>
      <c r="BF200" s="44"/>
      <c r="BG200" s="44"/>
      <c r="BH200" s="44"/>
      <c r="BI200" s="44"/>
      <c r="BJ200" s="44"/>
      <c r="BK200" s="44"/>
      <c r="BL200" s="11">
        <v>1</v>
      </c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  <c r="DW200" s="2"/>
      <c r="DX200" s="2"/>
      <c r="DY200" s="2"/>
      <c r="DZ200" s="2"/>
      <c r="EA200" s="2"/>
      <c r="EB200" s="2"/>
      <c r="EC200" s="2"/>
      <c r="ED200" s="2"/>
      <c r="EE200" s="2"/>
      <c r="EF200" s="2"/>
      <c r="EG200" s="2"/>
      <c r="EH200" s="2"/>
      <c r="EI200" s="2"/>
      <c r="EJ200" s="2"/>
      <c r="EK200" s="2"/>
      <c r="EL200" s="2"/>
      <c r="EM200" s="2"/>
      <c r="EN200" s="2"/>
      <c r="EO200" s="2"/>
      <c r="EP200" s="2"/>
      <c r="EQ200" s="2"/>
      <c r="ER200" s="2"/>
      <c r="ES200" s="2"/>
      <c r="ET200" s="2"/>
      <c r="EU200" s="2"/>
      <c r="EV200" s="2"/>
      <c r="EW200" s="2"/>
      <c r="EX200" s="2"/>
      <c r="EY200" s="2"/>
      <c r="EZ200" s="2"/>
      <c r="FA200" s="2"/>
      <c r="FB200" s="2"/>
      <c r="FC200" s="2"/>
      <c r="FD200" s="2"/>
      <c r="FE200" s="2"/>
      <c r="FF200" s="2"/>
      <c r="FG200" s="2"/>
      <c r="FH200" s="2"/>
      <c r="FI200" s="2"/>
      <c r="FJ200" s="2"/>
      <c r="FK200" s="2"/>
      <c r="FL200" s="2"/>
      <c r="FM200" s="2"/>
      <c r="FN200" s="2"/>
      <c r="FO200" s="2"/>
      <c r="FP200" s="2"/>
      <c r="FQ200" s="2"/>
      <c r="FR200" s="2"/>
      <c r="FS200" s="2"/>
      <c r="FT200" s="2"/>
      <c r="FU200" s="2"/>
      <c r="FV200" s="2"/>
      <c r="FW200" s="2"/>
      <c r="FX200" s="2"/>
      <c r="FY200" s="2"/>
      <c r="FZ200" s="2"/>
      <c r="GA200" s="2"/>
      <c r="GB200" s="2"/>
      <c r="GC200" s="2"/>
      <c r="GD200" s="2"/>
    </row>
    <row r="201" spans="2:186" ht="13.5" customHeight="1" x14ac:dyDescent="0.25">
      <c r="B201" s="36">
        <f>+B67</f>
        <v>1204</v>
      </c>
      <c r="C201" s="37" t="str">
        <f>+C67</f>
        <v>Super Bingo</v>
      </c>
      <c r="D201" s="38">
        <f>+D67</f>
        <v>41915</v>
      </c>
      <c r="E201" s="39">
        <f>+E67</f>
        <v>27</v>
      </c>
      <c r="F201" s="40">
        <f>+F67</f>
        <v>0.48075000000000001</v>
      </c>
      <c r="G201" s="41">
        <f>+G67</f>
        <v>636</v>
      </c>
      <c r="H201" s="41">
        <f>+H67</f>
        <v>1422108</v>
      </c>
      <c r="I201" s="42">
        <f>+I67</f>
        <v>0.98647529901196052</v>
      </c>
      <c r="J201" s="43">
        <f>+J67</f>
        <v>9.9784960822175764E-2</v>
      </c>
      <c r="K201" s="39">
        <f>IF(E201&lt;12," ",J201/$L$198*100)</f>
        <v>108.28433876819436</v>
      </c>
      <c r="L201" s="2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44"/>
      <c r="AD201" s="44"/>
      <c r="AE201" s="44"/>
      <c r="AF201" s="44"/>
      <c r="AG201" s="44"/>
      <c r="AH201" s="44"/>
      <c r="AI201" s="44"/>
      <c r="AJ201" s="44"/>
      <c r="AK201" s="44"/>
      <c r="AL201" s="44"/>
      <c r="AM201" s="44"/>
      <c r="AN201" s="44"/>
      <c r="AO201" s="44"/>
      <c r="AP201" s="44"/>
      <c r="AQ201" s="44"/>
      <c r="AR201" s="44"/>
      <c r="AS201" s="44"/>
      <c r="AT201" s="44"/>
      <c r="AU201" s="44"/>
      <c r="AV201" s="44"/>
      <c r="AW201" s="44"/>
      <c r="AX201" s="44"/>
      <c r="AY201" s="44"/>
      <c r="AZ201" s="44"/>
      <c r="BA201" s="44"/>
      <c r="BB201" s="44"/>
      <c r="BC201" s="44"/>
      <c r="BD201" s="44"/>
      <c r="BE201" s="44"/>
      <c r="BF201" s="44"/>
      <c r="BG201" s="44"/>
      <c r="BH201" s="44"/>
      <c r="BI201" s="44"/>
      <c r="BJ201" s="44"/>
      <c r="BK201" s="44"/>
      <c r="BL201" s="44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  <c r="DT201" s="2"/>
      <c r="DU201" s="2"/>
      <c r="DV201" s="2"/>
      <c r="DW201" s="2"/>
      <c r="DX201" s="2"/>
      <c r="DY201" s="2"/>
      <c r="DZ201" s="2"/>
      <c r="EA201" s="2"/>
      <c r="EB201" s="2"/>
      <c r="EC201" s="2"/>
      <c r="ED201" s="2"/>
      <c r="EE201" s="2"/>
      <c r="EF201" s="2"/>
      <c r="EG201" s="2"/>
      <c r="EH201" s="2"/>
      <c r="EI201" s="2"/>
      <c r="EJ201" s="2"/>
      <c r="EK201" s="2"/>
      <c r="EL201" s="2"/>
      <c r="EM201" s="2"/>
      <c r="EN201" s="2"/>
      <c r="EO201" s="2"/>
      <c r="EP201" s="2"/>
      <c r="EQ201" s="2"/>
      <c r="ER201" s="2"/>
      <c r="ES201" s="2"/>
      <c r="ET201" s="2"/>
      <c r="EU201" s="2"/>
      <c r="EV201" s="2"/>
      <c r="EW201" s="2"/>
      <c r="EX201" s="2"/>
      <c r="EY201" s="2"/>
      <c r="EZ201" s="2"/>
      <c r="FA201" s="2"/>
      <c r="FB201" s="2"/>
      <c r="FC201" s="2"/>
      <c r="FD201" s="2"/>
      <c r="FE201" s="2"/>
      <c r="FF201" s="2"/>
      <c r="FG201" s="2"/>
      <c r="FH201" s="2"/>
      <c r="FI201" s="2"/>
      <c r="FJ201" s="2"/>
      <c r="FK201" s="2"/>
      <c r="FL201" s="2"/>
      <c r="FM201" s="2"/>
      <c r="FN201" s="2"/>
      <c r="FO201" s="2"/>
      <c r="FP201" s="2"/>
      <c r="FQ201" s="2"/>
      <c r="FR201" s="2"/>
      <c r="FS201" s="2"/>
      <c r="FT201" s="2"/>
      <c r="FU201" s="2"/>
      <c r="FV201" s="2"/>
      <c r="FW201" s="2"/>
      <c r="FX201" s="2"/>
      <c r="FY201" s="2"/>
      <c r="FZ201" s="2"/>
      <c r="GA201" s="2"/>
      <c r="GB201" s="2"/>
      <c r="GC201" s="2"/>
      <c r="GD201" s="2"/>
    </row>
    <row r="202" spans="2:186" ht="13.5" customHeight="1" x14ac:dyDescent="0.25">
      <c r="B202" s="36">
        <f>+B68</f>
        <v>1237</v>
      </c>
      <c r="C202" s="37" t="str">
        <f>+C68</f>
        <v>Super Bingo</v>
      </c>
      <c r="D202" s="38">
        <f>+D68</f>
        <v>42097</v>
      </c>
      <c r="E202" s="39">
        <f>+E68</f>
        <v>32</v>
      </c>
      <c r="F202" s="40">
        <f>+F68</f>
        <v>0.48959999999999998</v>
      </c>
      <c r="G202" s="41">
        <f>+G68</f>
        <v>831942</v>
      </c>
      <c r="H202" s="41">
        <f>+H68</f>
        <v>626535</v>
      </c>
      <c r="I202" s="42">
        <f>+I68</f>
        <v>0.99297181372549015</v>
      </c>
      <c r="J202" s="43">
        <f>+J68</f>
        <v>7.9400922394395418E-2</v>
      </c>
      <c r="K202" s="39">
        <f>IF(E202&lt;12," ",J202/$L$198*100)</f>
        <v>86.164050255868531</v>
      </c>
      <c r="L202" s="2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4"/>
      <c r="AN202" s="44"/>
      <c r="AO202" s="44"/>
      <c r="AP202" s="44"/>
      <c r="AQ202" s="44"/>
      <c r="AR202" s="44"/>
      <c r="AS202" s="44"/>
      <c r="AT202" s="44"/>
      <c r="AU202" s="44"/>
      <c r="AV202" s="44"/>
      <c r="AW202" s="44"/>
      <c r="AX202" s="44"/>
      <c r="AY202" s="44"/>
      <c r="AZ202" s="44"/>
      <c r="BA202" s="44"/>
      <c r="BB202" s="44"/>
      <c r="BC202" s="44"/>
      <c r="BD202" s="44"/>
      <c r="BE202" s="44"/>
      <c r="BF202" s="44"/>
      <c r="BG202" s="44"/>
      <c r="BH202" s="44"/>
      <c r="BI202" s="44"/>
      <c r="BJ202" s="44"/>
      <c r="BK202" s="44"/>
      <c r="BL202" s="44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  <c r="DR202" s="2"/>
      <c r="DS202" s="2"/>
      <c r="DT202" s="2"/>
      <c r="DU202" s="2"/>
      <c r="DV202" s="2"/>
      <c r="DW202" s="2"/>
      <c r="DX202" s="2"/>
      <c r="DY202" s="2"/>
      <c r="DZ202" s="2"/>
      <c r="EA202" s="2"/>
      <c r="EB202" s="2"/>
      <c r="EC202" s="2"/>
      <c r="ED202" s="2"/>
      <c r="EE202" s="2"/>
      <c r="EF202" s="2"/>
      <c r="EG202" s="2"/>
      <c r="EH202" s="2"/>
      <c r="EI202" s="2"/>
      <c r="EJ202" s="2"/>
      <c r="EK202" s="2"/>
      <c r="EL202" s="2"/>
      <c r="EM202" s="2"/>
      <c r="EN202" s="2"/>
      <c r="EO202" s="2"/>
      <c r="EP202" s="2"/>
      <c r="EQ202" s="2"/>
      <c r="ER202" s="2"/>
      <c r="ES202" s="2"/>
      <c r="ET202" s="2"/>
      <c r="EU202" s="2"/>
      <c r="EV202" s="2"/>
      <c r="EW202" s="2"/>
      <c r="EX202" s="2"/>
      <c r="EY202" s="2"/>
      <c r="EZ202" s="2"/>
      <c r="FA202" s="2"/>
      <c r="FB202" s="2"/>
      <c r="FC202" s="2"/>
      <c r="FD202" s="2"/>
      <c r="FE202" s="2"/>
      <c r="FF202" s="2"/>
      <c r="FG202" s="2"/>
      <c r="FH202" s="2"/>
      <c r="FI202" s="2"/>
      <c r="FJ202" s="2"/>
      <c r="FK202" s="2"/>
      <c r="FL202" s="2"/>
      <c r="FM202" s="2"/>
      <c r="FN202" s="2"/>
      <c r="FO202" s="2"/>
      <c r="FP202" s="2"/>
      <c r="FQ202" s="2"/>
      <c r="FR202" s="2"/>
      <c r="FS202" s="2"/>
      <c r="FT202" s="2"/>
      <c r="FU202" s="2"/>
      <c r="FV202" s="2"/>
      <c r="FW202" s="2"/>
      <c r="FX202" s="2"/>
      <c r="FY202" s="2"/>
      <c r="FZ202" s="2"/>
      <c r="GA202" s="2"/>
      <c r="GB202" s="2"/>
      <c r="GC202" s="2"/>
      <c r="GD202" s="2"/>
    </row>
    <row r="203" spans="2:186" x14ac:dyDescent="0.25">
      <c r="BL203" s="11" t="s">
        <v>220</v>
      </c>
    </row>
    <row r="204" spans="2:186" ht="13.5" customHeight="1" x14ac:dyDescent="0.25"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44"/>
      <c r="AD204" s="44"/>
      <c r="AE204" s="44"/>
      <c r="AF204" s="44"/>
      <c r="AG204" s="44"/>
      <c r="AH204" s="44"/>
      <c r="AI204" s="44"/>
      <c r="AJ204" s="44"/>
      <c r="AK204" s="44"/>
      <c r="AL204" s="44"/>
      <c r="AM204" s="44"/>
      <c r="AN204" s="44"/>
      <c r="AO204" s="44"/>
      <c r="AP204" s="44"/>
      <c r="AQ204" s="44"/>
      <c r="AR204" s="44"/>
      <c r="AS204" s="44"/>
      <c r="AT204" s="44"/>
      <c r="AU204" s="44"/>
      <c r="AV204" s="44"/>
      <c r="AW204" s="44"/>
      <c r="AX204" s="44"/>
      <c r="AY204" s="44"/>
      <c r="AZ204" s="44"/>
      <c r="BA204" s="44"/>
      <c r="BB204" s="44"/>
      <c r="BC204" s="44"/>
      <c r="BD204" s="44"/>
      <c r="BE204" s="44"/>
      <c r="BF204" s="44"/>
      <c r="BG204" s="44"/>
      <c r="BH204" s="44"/>
      <c r="BI204" s="44"/>
      <c r="BJ204" s="44"/>
      <c r="BK204" s="44"/>
      <c r="BL204" s="11">
        <v>2</v>
      </c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  <c r="DR204" s="2"/>
      <c r="DS204" s="2"/>
      <c r="DT204" s="2"/>
      <c r="DU204" s="2"/>
      <c r="DV204" s="2"/>
      <c r="DW204" s="2"/>
      <c r="DX204" s="2"/>
      <c r="DY204" s="2"/>
      <c r="DZ204" s="2"/>
      <c r="EA204" s="2"/>
      <c r="EB204" s="2"/>
      <c r="EC204" s="2"/>
      <c r="ED204" s="2"/>
      <c r="EE204" s="2"/>
      <c r="EF204" s="2"/>
      <c r="EG204" s="2"/>
      <c r="EH204" s="2"/>
      <c r="EI204" s="2"/>
      <c r="EJ204" s="2"/>
      <c r="EK204" s="2"/>
      <c r="EL204" s="2"/>
      <c r="EM204" s="2"/>
      <c r="EN204" s="2"/>
      <c r="EO204" s="2"/>
      <c r="EP204" s="2"/>
      <c r="EQ204" s="2"/>
      <c r="ER204" s="2"/>
      <c r="ES204" s="2"/>
      <c r="ET204" s="2"/>
      <c r="EU204" s="2"/>
      <c r="EV204" s="2"/>
      <c r="EW204" s="2"/>
      <c r="EX204" s="2"/>
      <c r="EY204" s="2"/>
      <c r="EZ204" s="2"/>
      <c r="FA204" s="2"/>
      <c r="FB204" s="2"/>
      <c r="FC204" s="2"/>
      <c r="FD204" s="2"/>
      <c r="FE204" s="2"/>
      <c r="FF204" s="2"/>
      <c r="FG204" s="2"/>
      <c r="FH204" s="2"/>
      <c r="FI204" s="2"/>
      <c r="FJ204" s="2"/>
      <c r="FK204" s="2"/>
      <c r="FL204" s="2"/>
      <c r="FM204" s="2"/>
      <c r="FN204" s="2"/>
      <c r="FO204" s="2"/>
      <c r="FP204" s="2"/>
      <c r="FQ204" s="2"/>
      <c r="FR204" s="2"/>
      <c r="FS204" s="2"/>
      <c r="FT204" s="2"/>
      <c r="FU204" s="2"/>
      <c r="FV204" s="2"/>
      <c r="FW204" s="2"/>
      <c r="FX204" s="2"/>
      <c r="FY204" s="2"/>
      <c r="FZ204" s="2"/>
      <c r="GA204" s="2"/>
      <c r="GB204" s="2"/>
      <c r="GC204" s="2"/>
      <c r="GD204" s="2"/>
    </row>
    <row r="205" spans="2:186" ht="13.5" customHeight="1" x14ac:dyDescent="0.25"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  <c r="AB205" s="44"/>
      <c r="AC205" s="44"/>
      <c r="AD205" s="44"/>
      <c r="AE205" s="44"/>
      <c r="AF205" s="44"/>
      <c r="AG205" s="44"/>
      <c r="AH205" s="44"/>
      <c r="AI205" s="44"/>
      <c r="AJ205" s="44"/>
      <c r="AK205" s="44"/>
      <c r="AL205" s="44"/>
      <c r="AM205" s="44"/>
      <c r="AN205" s="44"/>
      <c r="AO205" s="44"/>
      <c r="AP205" s="44"/>
      <c r="AQ205" s="44"/>
      <c r="AR205" s="44"/>
      <c r="AS205" s="44"/>
      <c r="AT205" s="44"/>
      <c r="AU205" s="44"/>
      <c r="AV205" s="44"/>
      <c r="AW205" s="44"/>
      <c r="AX205" s="44"/>
      <c r="AY205" s="44"/>
      <c r="AZ205" s="44"/>
      <c r="BA205" s="44"/>
      <c r="BB205" s="44"/>
      <c r="BC205" s="44"/>
      <c r="BD205" s="44"/>
      <c r="BE205" s="44"/>
      <c r="BF205" s="44"/>
      <c r="BG205" s="44"/>
      <c r="BH205" s="44"/>
      <c r="BI205" s="44"/>
      <c r="BJ205" s="44"/>
      <c r="BK205" s="44"/>
      <c r="BL205" s="11">
        <v>3</v>
      </c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  <c r="DN205" s="2"/>
      <c r="DO205" s="2"/>
      <c r="DP205" s="2"/>
      <c r="DQ205" s="2"/>
      <c r="DR205" s="2"/>
      <c r="DS205" s="2"/>
      <c r="DT205" s="2"/>
      <c r="DU205" s="2"/>
      <c r="DV205" s="2"/>
      <c r="DW205" s="2"/>
      <c r="DX205" s="2"/>
      <c r="DY205" s="2"/>
      <c r="DZ205" s="2"/>
      <c r="EA205" s="2"/>
      <c r="EB205" s="2"/>
      <c r="EC205" s="2"/>
      <c r="ED205" s="2"/>
      <c r="EE205" s="2"/>
      <c r="EF205" s="2"/>
      <c r="EG205" s="2"/>
      <c r="EH205" s="2"/>
      <c r="EI205" s="2"/>
      <c r="EJ205" s="2"/>
      <c r="EK205" s="2"/>
      <c r="EL205" s="2"/>
      <c r="EM205" s="2"/>
      <c r="EN205" s="2"/>
      <c r="EO205" s="2"/>
      <c r="EP205" s="2"/>
      <c r="EQ205" s="2"/>
      <c r="ER205" s="2"/>
      <c r="ES205" s="2"/>
      <c r="ET205" s="2"/>
      <c r="EU205" s="2"/>
      <c r="EV205" s="2"/>
      <c r="EW205" s="2"/>
      <c r="EX205" s="2"/>
      <c r="EY205" s="2"/>
      <c r="EZ205" s="2"/>
      <c r="FA205" s="2"/>
      <c r="FB205" s="2"/>
      <c r="FC205" s="2"/>
      <c r="FD205" s="2"/>
      <c r="FE205" s="2"/>
      <c r="FF205" s="2"/>
      <c r="FG205" s="2"/>
      <c r="FH205" s="2"/>
      <c r="FI205" s="2"/>
      <c r="FJ205" s="2"/>
      <c r="FK205" s="2"/>
      <c r="FL205" s="2"/>
      <c r="FM205" s="2"/>
      <c r="FN205" s="2"/>
      <c r="FO205" s="2"/>
      <c r="FP205" s="2"/>
      <c r="FQ205" s="2"/>
      <c r="FR205" s="2"/>
      <c r="FS205" s="2"/>
      <c r="FT205" s="2"/>
      <c r="FU205" s="2"/>
      <c r="FV205" s="2"/>
      <c r="FW205" s="2"/>
      <c r="FX205" s="2"/>
      <c r="FY205" s="2"/>
      <c r="FZ205" s="2"/>
      <c r="GA205" s="2"/>
      <c r="GB205" s="2"/>
      <c r="GC205" s="2"/>
      <c r="GD205" s="2"/>
    </row>
    <row r="206" spans="2:186" x14ac:dyDescent="0.25">
      <c r="BL206" s="11">
        <v>5</v>
      </c>
    </row>
    <row r="207" spans="2:186" ht="13.5" customHeight="1" x14ac:dyDescent="0.25">
      <c r="L207" s="2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44"/>
      <c r="AB207" s="44"/>
      <c r="AC207" s="44"/>
      <c r="AD207" s="44"/>
      <c r="AE207" s="44"/>
      <c r="AF207" s="44"/>
      <c r="AG207" s="44"/>
      <c r="AH207" s="44"/>
      <c r="AI207" s="44"/>
      <c r="AJ207" s="44"/>
      <c r="AK207" s="44"/>
      <c r="AL207" s="44"/>
      <c r="AM207" s="44"/>
      <c r="AN207" s="44"/>
      <c r="AO207" s="44"/>
      <c r="AP207" s="44"/>
      <c r="AQ207" s="44"/>
      <c r="AR207" s="44"/>
      <c r="AS207" s="44"/>
      <c r="AT207" s="44"/>
      <c r="AU207" s="44"/>
      <c r="AV207" s="44"/>
      <c r="AW207" s="44"/>
      <c r="AX207" s="44"/>
      <c r="AY207" s="44"/>
      <c r="AZ207" s="44"/>
      <c r="BA207" s="44"/>
      <c r="BB207" s="44"/>
      <c r="BC207" s="44"/>
      <c r="BD207" s="44"/>
      <c r="BE207" s="44"/>
      <c r="BF207" s="44"/>
      <c r="BG207" s="44"/>
      <c r="BH207" s="44"/>
      <c r="BI207" s="44"/>
      <c r="BJ207" s="44"/>
      <c r="BK207" s="44"/>
      <c r="BL207" s="44">
        <v>10</v>
      </c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  <c r="DR207" s="2"/>
      <c r="DS207" s="2"/>
      <c r="DT207" s="2"/>
      <c r="DU207" s="2"/>
      <c r="DV207" s="2"/>
      <c r="DW207" s="2"/>
      <c r="DX207" s="2"/>
      <c r="DY207" s="2"/>
      <c r="DZ207" s="2"/>
      <c r="EA207" s="2"/>
      <c r="EB207" s="2"/>
      <c r="EC207" s="2"/>
      <c r="ED207" s="2"/>
      <c r="EE207" s="2"/>
      <c r="EF207" s="2"/>
      <c r="EG207" s="2"/>
      <c r="EH207" s="2"/>
      <c r="EI207" s="2"/>
      <c r="EJ207" s="2"/>
      <c r="EK207" s="2"/>
      <c r="EL207" s="2"/>
      <c r="EM207" s="2"/>
      <c r="EN207" s="2"/>
      <c r="EO207" s="2"/>
      <c r="EP207" s="2"/>
      <c r="EQ207" s="2"/>
      <c r="ER207" s="2"/>
      <c r="ES207" s="2"/>
      <c r="ET207" s="2"/>
      <c r="EU207" s="2"/>
      <c r="EV207" s="2"/>
      <c r="EW207" s="2"/>
      <c r="EX207" s="2"/>
      <c r="EY207" s="2"/>
      <c r="EZ207" s="2"/>
      <c r="FA207" s="2"/>
      <c r="FB207" s="2"/>
      <c r="FC207" s="2"/>
      <c r="FD207" s="2"/>
      <c r="FE207" s="2"/>
      <c r="FF207" s="2"/>
      <c r="FG207" s="2"/>
      <c r="FH207" s="2"/>
      <c r="FI207" s="2"/>
      <c r="FJ207" s="2"/>
      <c r="FK207" s="2"/>
      <c r="FL207" s="2"/>
      <c r="FM207" s="2"/>
      <c r="FN207" s="2"/>
      <c r="FO207" s="2"/>
      <c r="FP207" s="2"/>
      <c r="FQ207" s="2"/>
      <c r="FR207" s="2"/>
      <c r="FS207" s="2"/>
      <c r="FT207" s="2"/>
      <c r="FU207" s="2"/>
      <c r="FV207" s="2"/>
      <c r="FW207" s="2"/>
      <c r="FX207" s="2"/>
      <c r="FY207" s="2"/>
      <c r="FZ207" s="2"/>
      <c r="GA207" s="2"/>
      <c r="GB207" s="2"/>
      <c r="GC207" s="2"/>
      <c r="GD207" s="2"/>
    </row>
    <row r="208" spans="2:186" x14ac:dyDescent="0.25">
      <c r="BL208" s="44">
        <v>20</v>
      </c>
    </row>
  </sheetData>
  <mergeCells count="7">
    <mergeCell ref="A56:K56"/>
    <mergeCell ref="A32:K32"/>
    <mergeCell ref="A133:K133"/>
    <mergeCell ref="A140:K140"/>
    <mergeCell ref="A115:K115"/>
    <mergeCell ref="A69:K69"/>
    <mergeCell ref="A139:K139"/>
  </mergeCells>
  <conditionalFormatting sqref="I66:I68 I118:I119 I134:I137 I198 I190:I193 I126:I129 I121:I124 I131:I132 I200:I202 I195:I196">
    <cfRule type="cellIs" dxfId="19" priority="20" operator="greaterThanOrEqual">
      <formula>0.95</formula>
    </cfRule>
  </conditionalFormatting>
  <conditionalFormatting sqref="I8:I9 I11:I21 I23:I31">
    <cfRule type="cellIs" dxfId="18" priority="19" operator="greaterThan">
      <formula>0.8</formula>
    </cfRule>
  </conditionalFormatting>
  <conditionalFormatting sqref="I33:I55">
    <cfRule type="cellIs" dxfId="17" priority="18" operator="greaterThan">
      <formula>0.85</formula>
    </cfRule>
  </conditionalFormatting>
  <conditionalFormatting sqref="I25:I26">
    <cfRule type="cellIs" dxfId="16" priority="17" operator="greaterThan">
      <formula>90</formula>
    </cfRule>
  </conditionalFormatting>
  <conditionalFormatting sqref="I59:I65">
    <cfRule type="cellIs" dxfId="15" priority="16" operator="greaterThan">
      <formula>0.9</formula>
    </cfRule>
  </conditionalFormatting>
  <conditionalFormatting sqref="I57:I58">
    <cfRule type="cellIs" dxfId="14" priority="15" operator="greaterThan">
      <formula>0.95</formula>
    </cfRule>
  </conditionalFormatting>
  <conditionalFormatting sqref="I117">
    <cfRule type="cellIs" dxfId="13" priority="14" operator="greaterThanOrEqual">
      <formula>0.95</formula>
    </cfRule>
  </conditionalFormatting>
  <conditionalFormatting sqref="I138">
    <cfRule type="cellIs" dxfId="12" priority="13" operator="greaterThanOrEqual">
      <formula>0.95</formula>
    </cfRule>
  </conditionalFormatting>
  <conditionalFormatting sqref="I116">
    <cfRule type="cellIs" dxfId="11" priority="12" operator="greaterThanOrEqual">
      <formula>0.95</formula>
    </cfRule>
  </conditionalFormatting>
  <conditionalFormatting sqref="I10">
    <cfRule type="cellIs" dxfId="10" priority="11" operator="greaterThan">
      <formula>0.8</formula>
    </cfRule>
  </conditionalFormatting>
  <conditionalFormatting sqref="I70:I72 I74 I76:I77 I79 I84:I92 I95:I97 I99:I100 I103:I104 I106:I107 I109:I111 I113">
    <cfRule type="cellIs" dxfId="9" priority="10" operator="greaterThan">
      <formula>0.8999</formula>
    </cfRule>
  </conditionalFormatting>
  <conditionalFormatting sqref="I73 I75 I82:I83 I101:I102 I108 I105 I112 I114 I78">
    <cfRule type="cellIs" dxfId="8" priority="9" operator="greaterThan">
      <formula>0.9499</formula>
    </cfRule>
  </conditionalFormatting>
  <conditionalFormatting sqref="I80:I81">
    <cfRule type="cellIs" dxfId="7" priority="8" operator="greaterThan">
      <formula>0.8999</formula>
    </cfRule>
  </conditionalFormatting>
  <conditionalFormatting sqref="I120">
    <cfRule type="cellIs" dxfId="6" priority="7" operator="greaterThanOrEqual">
      <formula>0.95</formula>
    </cfRule>
  </conditionalFormatting>
  <conditionalFormatting sqref="I22">
    <cfRule type="cellIs" dxfId="5" priority="6" operator="greaterThan">
      <formula>0.8</formula>
    </cfRule>
  </conditionalFormatting>
  <conditionalFormatting sqref="I93">
    <cfRule type="cellIs" dxfId="4" priority="5" operator="greaterThan">
      <formula>0.8999</formula>
    </cfRule>
  </conditionalFormatting>
  <conditionalFormatting sqref="I130">
    <cfRule type="cellIs" dxfId="3" priority="4" operator="greaterThan">
      <formula>0.8</formula>
    </cfRule>
  </conditionalFormatting>
  <conditionalFormatting sqref="I125">
    <cfRule type="cellIs" dxfId="2" priority="3" operator="greaterThanOrEqual">
      <formula>0.95</formula>
    </cfRule>
  </conditionalFormatting>
  <conditionalFormatting sqref="I199">
    <cfRule type="cellIs" dxfId="1" priority="2" operator="greaterThanOrEqual">
      <formula>0.95</formula>
    </cfRule>
  </conditionalFormatting>
  <conditionalFormatting sqref="I194">
    <cfRule type="cellIs" dxfId="0" priority="1" operator="greaterThanOrEqual">
      <formula>0.95</formula>
    </cfRule>
  </conditionalFormatting>
  <pageMargins left="0.5" right="0.49" top="0.46" bottom="0.5" header="0.5" footer="0.5"/>
  <pageSetup scale="67" fitToHeight="2" orientation="portrait" r:id="rId1"/>
  <headerFooter alignWithMargins="0"/>
  <rowBreaks count="1" manualBreakCount="1">
    <brk id="69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FY19</vt:lpstr>
      <vt:lpstr>FY18</vt:lpstr>
      <vt:lpstr>FY17</vt:lpstr>
      <vt:lpstr>FY16</vt:lpstr>
      <vt:lpstr>'FY16'!Print_Area</vt:lpstr>
      <vt:lpstr>'FY17'!Print_Area</vt:lpstr>
      <vt:lpstr>'FY18'!Print_Area</vt:lpstr>
      <vt:lpstr>'FY19'!Print_Area</vt:lpstr>
      <vt:lpstr>'FY16'!Print_Titles</vt:lpstr>
      <vt:lpstr>'FY17'!Print_Titles</vt:lpstr>
      <vt:lpstr>'FY18'!Print_Titles</vt:lpstr>
      <vt:lpstr>'FY19'!Print_Titles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sylvia.buzzell</dc:creator>
  <cp:lastModifiedBy>sylvia.buzzell</cp:lastModifiedBy>
  <dcterms:created xsi:type="dcterms:W3CDTF">2019-01-03T14:53:41Z</dcterms:created>
  <dcterms:modified xsi:type="dcterms:W3CDTF">2019-01-03T14:57:22Z</dcterms:modified>
</cp:coreProperties>
</file>