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3745" windowHeight="11190" tabRatio="601"/>
  </bookViews>
  <sheets>
    <sheet name="1399" sheetId="1" r:id="rId1"/>
  </sheets>
  <definedNames>
    <definedName name="_xlnm.Print_Area" localSheetId="0">'1399'!$A$1:$S$46</definedName>
  </definedNames>
  <calcPr calcId="171027"/>
</workbook>
</file>

<file path=xl/calcChain.xml><?xml version="1.0" encoding="utf-8"?>
<calcChain xmlns="http://schemas.openxmlformats.org/spreadsheetml/2006/main">
  <c r="C51" i="1" l="1"/>
  <c r="C52" i="1"/>
  <c r="C53" i="1"/>
  <c r="C54" i="1"/>
  <c r="C55" i="1"/>
  <c r="C56" i="1"/>
  <c r="A51" i="1" l="1"/>
  <c r="A52" i="1"/>
  <c r="A53" i="1"/>
  <c r="A54" i="1"/>
  <c r="A55" i="1"/>
  <c r="A56" i="1"/>
  <c r="L42" i="1"/>
  <c r="L41" i="1" l="1"/>
  <c r="N24" i="1"/>
  <c r="N25" i="1"/>
  <c r="N26" i="1"/>
  <c r="E24" i="1"/>
  <c r="E25" i="1"/>
  <c r="E26" i="1"/>
  <c r="Q57" i="1" l="1"/>
  <c r="N57" i="1"/>
  <c r="J57" i="1"/>
  <c r="E57" i="1"/>
  <c r="G55" i="1"/>
  <c r="G56" i="1"/>
  <c r="P51" i="1"/>
  <c r="S52" i="1"/>
  <c r="S53" i="1"/>
  <c r="S54" i="1"/>
  <c r="S55" i="1"/>
  <c r="P56" i="1"/>
  <c r="P55" i="1" l="1"/>
  <c r="L56" i="1"/>
  <c r="L55" i="1"/>
  <c r="S56" i="1"/>
  <c r="S51" i="1"/>
  <c r="G54" i="1"/>
  <c r="G53" i="1"/>
  <c r="L54" i="1"/>
  <c r="G52" i="1"/>
  <c r="L53" i="1"/>
  <c r="P54" i="1"/>
  <c r="G51" i="1"/>
  <c r="L52" i="1"/>
  <c r="P53" i="1"/>
  <c r="L51" i="1"/>
  <c r="P52" i="1"/>
  <c r="J16" i="1" l="1"/>
  <c r="J17" i="1" l="1"/>
  <c r="J12" i="1" l="1"/>
  <c r="J13" i="1"/>
  <c r="J14" i="1"/>
  <c r="J15" i="1"/>
  <c r="L44" i="1" l="1"/>
  <c r="N28" i="1" l="1"/>
  <c r="C50" i="1" l="1"/>
  <c r="P50" i="1" s="1"/>
  <c r="P57" i="1" s="1"/>
  <c r="A50" i="1"/>
  <c r="L9" i="1"/>
  <c r="J11" i="1"/>
  <c r="G6" i="1"/>
  <c r="G27" i="1"/>
  <c r="G29" i="1" s="1"/>
  <c r="T53" i="1" l="1"/>
  <c r="T54" i="1"/>
  <c r="T51" i="1"/>
  <c r="T55" i="1"/>
  <c r="T52" i="1"/>
  <c r="T56" i="1"/>
  <c r="L21" i="1"/>
  <c r="L19" i="1"/>
  <c r="L22" i="1"/>
  <c r="L23" i="1"/>
  <c r="L20" i="1"/>
  <c r="L39" i="1" s="1"/>
  <c r="L18" i="1"/>
  <c r="L16" i="1"/>
  <c r="L17" i="1"/>
  <c r="U56" i="1" s="1"/>
  <c r="L15" i="1"/>
  <c r="U54" i="1" s="1"/>
  <c r="L14" i="1"/>
  <c r="L12" i="1"/>
  <c r="U51" i="1" s="1"/>
  <c r="L13" i="1"/>
  <c r="L11" i="1"/>
  <c r="G39" i="1" s="1"/>
  <c r="T50" i="1"/>
  <c r="L50" i="1"/>
  <c r="L57" i="1" s="1"/>
  <c r="S50" i="1"/>
  <c r="S57" i="1" s="1"/>
  <c r="G50" i="1"/>
  <c r="G57" i="1" s="1"/>
  <c r="J27" i="1"/>
  <c r="J29" i="1" s="1"/>
  <c r="L40" i="1" l="1"/>
  <c r="U55" i="1"/>
  <c r="W55" i="1" s="1"/>
  <c r="G43" i="1"/>
  <c r="G42" i="1"/>
  <c r="W56" i="1"/>
  <c r="U53" i="1"/>
  <c r="W53" i="1" s="1"/>
  <c r="U52" i="1"/>
  <c r="G41" i="1"/>
  <c r="W54" i="1"/>
  <c r="W51" i="1"/>
  <c r="W52" i="1"/>
  <c r="U59" i="1"/>
  <c r="E13" i="1"/>
  <c r="N13" i="1"/>
  <c r="E20" i="1"/>
  <c r="N20" i="1"/>
  <c r="E17" i="1"/>
  <c r="N17" i="1"/>
  <c r="E19" i="1"/>
  <c r="N19" i="1"/>
  <c r="E23" i="1"/>
  <c r="N23" i="1"/>
  <c r="N16" i="1"/>
  <c r="E16" i="1"/>
  <c r="E12" i="1"/>
  <c r="N12" i="1"/>
  <c r="N14" i="1"/>
  <c r="E14" i="1"/>
  <c r="E15" i="1"/>
  <c r="N15" i="1"/>
  <c r="E22" i="1"/>
  <c r="N22" i="1"/>
  <c r="E18" i="1"/>
  <c r="G44" i="1"/>
  <c r="N18" i="1"/>
  <c r="E21" i="1"/>
  <c r="N21" i="1"/>
  <c r="G40" i="1"/>
  <c r="E11" i="1"/>
  <c r="U50" i="1"/>
  <c r="W50" i="1" s="1"/>
  <c r="N11" i="1"/>
  <c r="L27" i="1"/>
  <c r="E27" i="1" l="1"/>
  <c r="L29" i="1"/>
  <c r="E29" i="1" s="1"/>
  <c r="N27" i="1"/>
  <c r="N29" i="1" s="1"/>
  <c r="L6" i="1" s="1"/>
  <c r="P12" i="1" l="1"/>
  <c r="P20" i="1"/>
  <c r="P13" i="1"/>
  <c r="P21" i="1"/>
  <c r="P25" i="1"/>
  <c r="P23" i="1"/>
  <c r="P16" i="1"/>
  <c r="P17" i="1"/>
  <c r="P14" i="1"/>
  <c r="P22" i="1"/>
  <c r="P15" i="1"/>
  <c r="P26" i="1"/>
  <c r="P18" i="1"/>
  <c r="P19" i="1"/>
  <c r="P24" i="1"/>
  <c r="P28" i="1"/>
  <c r="S28" i="1" s="1"/>
  <c r="P6" i="1"/>
  <c r="P11" i="1"/>
  <c r="S23" i="1" l="1"/>
  <c r="S19" i="1"/>
  <c r="S26" i="1"/>
  <c r="P27" i="1"/>
  <c r="P29" i="1" s="1"/>
  <c r="S27" i="1" l="1"/>
  <c r="S29" i="1" s="1"/>
</calcChain>
</file>

<file path=xl/sharedStrings.xml><?xml version="1.0" encoding="utf-8"?>
<sst xmlns="http://schemas.openxmlformats.org/spreadsheetml/2006/main" count="104" uniqueCount="45">
  <si>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</si>
  <si>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</si>
  <si>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</si>
  <si>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</si>
  <si>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</si>
  <si>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</si>
  <si>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</si>
  <si>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</si>
  <si>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</si>
  <si>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</si>
  <si>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</si>
  <si>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</si>
  <si>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</si>
  <si>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</si>
  <si>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</si>
  <si>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</si>
  <si>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</si>
  <si>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</si>
  <si>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</si>
  <si>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</si>
  <si>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</si>
  <si>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</si>
  <si>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</si>
  <si>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</si>
  <si>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</si>
  <si>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</si>
  <si>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</si>
  <si>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</si>
  <si>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</si>
  <si>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</si>
  <si>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</si>
  <si>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</si>
  <si>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</si>
  <si>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</si>
  <si>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</si>
  <si>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</si>
  <si>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</si>
  <si>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</si>
  <si>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 xml:space="preserve">INSTANT GAME 1399 - "GAME OF RICHES" </t>
  </si>
  <si>
    <t>$5 + $10</t>
  </si>
  <si>
    <t>$5 + $15</t>
  </si>
  <si>
    <t>$5 + $10 + $15</t>
  </si>
  <si>
    <t>$20 + $30</t>
  </si>
  <si>
    <t>$20 + $30 + $50</t>
  </si>
  <si>
    <t>NOVEMBER 9, 2016 -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</si>
</sst>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11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/>
    <xf numFmtId="0" fontId="2" fillId="0" borderId="11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11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1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3" xfId="0" applyFont="1" applyBorder="1"/>
    <xf numFmtId="0" fontId="5" fillId="0" borderId="0" xfId="0" applyFont="1" applyBorder="1"/>
    <xf numFmtId="6" fontId="2" fillId="2" borderId="11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11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2" xfId="0" applyFont="1" applyFill="1" applyBorder="1"/>
    <xf numFmtId="8" fontId="2" fillId="0" borderId="0" xfId="2" applyFont="1" applyBorder="1"/>
    <xf numFmtId="38" fontId="2" fillId="0" borderId="0" xfId="1" applyNumberFormat="1" applyFont="1" applyBorder="1"/>
    <xf numFmtId="0" fontId="2" fillId="0" borderId="20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68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2" fontId="2" fillId="0" borderId="2" xfId="0" applyNumberFormat="1" applyFont="1" applyBorder="1" applyAlignment="1">
      <alignment horizontal="right"/>
    </xf>
    <xf numFmtId="5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21" xfId="0" applyNumberFormat="1" applyFont="1" applyBorder="1" applyAlignment="1">
      <alignment horizontal="left"/>
    </xf>
    <xf numFmtId="0" fontId="6" fillId="0" borderId="18" xfId="0" applyFont="1" applyBorder="1"/>
    <xf numFmtId="38" fontId="2" fillId="0" borderId="3" xfId="1" applyNumberFormat="1" applyFont="1" applyBorder="1" applyAlignment="1">
      <alignment horizontal="center"/>
    </xf>
    <xf numFmtId="6" fontId="2" fillId="0" borderId="3" xfId="2" applyNumberFormat="1" applyFont="1" applyBorder="1" applyAlignment="1">
      <alignment horizontal="right"/>
    </xf>
    <xf numFmtId="0" fontId="2" fillId="0" borderId="3" xfId="0" applyFont="1" applyBorder="1"/>
    <xf numFmtId="168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righ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4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left"/>
    </xf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42" fontId="5" fillId="0" borderId="0" xfId="0" applyNumberFormat="1" applyFont="1" applyBorder="1" applyAlignment="1">
      <alignment horizontal="right"/>
    </xf>
    <xf numFmtId="5" fontId="5" fillId="0" borderId="0" xfId="0" applyNumberFormat="1" applyFont="1" applyBorder="1"/>
    <xf numFmtId="10" fontId="5" fillId="0" borderId="0" xfId="0" applyNumberFormat="1" applyFont="1" applyBorder="1"/>
    <xf numFmtId="0" fontId="5" fillId="0" borderId="12" xfId="0" applyFont="1" applyBorder="1"/>
    <xf numFmtId="0" fontId="5" fillId="0" borderId="0" xfId="0" applyFont="1"/>
    <xf numFmtId="42" fontId="2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5" fontId="2" fillId="0" borderId="0" xfId="0" applyNumberFormat="1" applyFont="1" applyBorder="1" applyAlignment="1">
      <alignment horizontal="left"/>
    </xf>
    <xf numFmtId="166" fontId="3" fillId="0" borderId="0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8" fontId="2" fillId="0" borderId="0" xfId="0" applyNumberFormat="1" applyFont="1" applyAlignment="1">
      <alignment horizontal="left"/>
    </xf>
    <xf numFmtId="170" fontId="2" fillId="0" borderId="12" xfId="0" applyNumberFormat="1" applyFont="1" applyBorder="1" applyAlignment="1">
      <alignment horizontal="right"/>
    </xf>
    <xf numFmtId="6" fontId="2" fillId="0" borderId="0" xfId="0" applyNumberFormat="1" applyFont="1" applyBorder="1"/>
    <xf numFmtId="169" fontId="2" fillId="0" borderId="2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69" fontId="2" fillId="0" borderId="0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170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" fillId="0" borderId="17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3" xfId="0" applyFont="1" applyFill="1" applyBorder="1"/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169" fontId="2" fillId="0" borderId="0" xfId="0" applyNumberFormat="1" applyFont="1" applyFill="1" applyBorder="1" applyAlignment="1">
      <alignment horizontal="left"/>
    </xf>
    <xf numFmtId="169" fontId="2" fillId="0" borderId="12" xfId="0" applyNumberFormat="1" applyFont="1" applyFill="1" applyBorder="1" applyAlignment="1">
      <alignment horizontal="left"/>
    </xf>
    <xf numFmtId="170" fontId="2" fillId="0" borderId="0" xfId="0" applyNumberFormat="1" applyFont="1"/>
    <xf numFmtId="0" fontId="2" fillId="0" borderId="19" xfId="0" applyFont="1" applyBorder="1"/>
    <xf numFmtId="38" fontId="2" fillId="0" borderId="15" xfId="1" applyNumberFormat="1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38" fontId="2" fillId="0" borderId="0" xfId="1" applyNumberFormat="1" applyFont="1" applyAlignment="1">
      <alignment horizontal="center"/>
    </xf>
    <xf numFmtId="6" fontId="2" fillId="0" borderId="17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3" xfId="0" applyNumberFormat="1" applyFont="1" applyFill="1" applyBorder="1" applyAlignment="1">
      <alignment horizontal="left"/>
    </xf>
    <xf numFmtId="0" fontId="10" fillId="0" borderId="11" xfId="0" applyFont="1" applyFill="1" applyBorder="1"/>
    <xf numFmtId="0" fontId="8" fillId="0" borderId="11" xfId="0" applyFont="1" applyBorder="1"/>
    <xf numFmtId="0" fontId="9" fillId="0" borderId="11" xfId="0" applyFont="1" applyBorder="1"/>
    <xf numFmtId="8" fontId="9" fillId="0" borderId="0" xfId="2" applyFont="1" applyBorder="1"/>
    <xf numFmtId="0" fontId="9" fillId="0" borderId="0" xfId="0" applyFont="1" applyBorder="1"/>
    <xf numFmtId="38" fontId="9" fillId="0" borderId="0" xfId="1" applyNumberFormat="1" applyFont="1" applyBorder="1"/>
    <xf numFmtId="0" fontId="9" fillId="0" borderId="0" xfId="0" applyFont="1"/>
    <xf numFmtId="4" fontId="2" fillId="0" borderId="1" xfId="0" applyNumberFormat="1" applyFont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169" fontId="2" fillId="0" borderId="1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0" fontId="2" fillId="2" borderId="12" xfId="0" applyNumberFormat="1" applyFont="1" applyFill="1" applyBorder="1" applyAlignment="1">
      <alignment horizontal="left"/>
    </xf>
    <xf numFmtId="164" fontId="2" fillId="0" borderId="22" xfId="0" applyNumberFormat="1" applyFont="1" applyBorder="1"/>
    <xf numFmtId="169" fontId="2" fillId="0" borderId="6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10" fontId="2" fillId="0" borderId="12" xfId="0" applyNumberFormat="1" applyFont="1" applyFill="1" applyBorder="1" applyAlignment="1">
      <alignment horizontal="left"/>
    </xf>
    <xf numFmtId="10" fontId="9" fillId="2" borderId="0" xfId="0" applyNumberFormat="1" applyFont="1" applyFill="1" applyBorder="1"/>
    <xf numFmtId="0" fontId="9" fillId="2" borderId="0" xfId="0" applyFont="1" applyFill="1" applyBorder="1" applyAlignment="1">
      <alignment horizontal="center"/>
    </xf>
    <xf numFmtId="0" fontId="9" fillId="2" borderId="12" xfId="0" applyFont="1" applyFill="1" applyBorder="1"/>
    <xf numFmtId="169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169" fontId="2" fillId="0" borderId="2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left"/>
    </xf>
    <xf numFmtId="3" fontId="2" fillId="0" borderId="4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zoomScaleNormal="100" workbookViewId="0">
      <selection activeCell="A6" sqref="A6"/>
    </sheetView>
  </sheetViews>
  <sheetFormatPr defaultColWidth="10.7109375" defaultRowHeight="14.25" customHeight="1"/>
  <cols>
    <col min="1" max="1" width="23.7109375" style="1" bestFit="1" customWidth="1"/>
    <col min="2" max="2" width="7" style="160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1.7109375" style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93" t="s">
        <v>27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5"/>
    </row>
    <row r="2" spans="1:27" ht="14.25" customHeight="1">
      <c r="A2" s="196" t="s">
        <v>26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8"/>
    </row>
    <row r="3" spans="1:27" ht="14.25" customHeight="1">
      <c r="A3" s="196" t="s">
        <v>38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8"/>
    </row>
    <row r="4" spans="1:27" ht="14.25" customHeight="1">
      <c r="A4" s="199" t="s">
        <v>44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1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480000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1440000</v>
      </c>
      <c r="H6" s="10" t="s">
        <v>0</v>
      </c>
      <c r="I6" s="10"/>
      <c r="J6" s="177" t="s">
        <v>2</v>
      </c>
      <c r="K6" s="5"/>
      <c r="L6" s="12">
        <f>N29</f>
        <v>979480</v>
      </c>
      <c r="M6" s="5"/>
      <c r="N6" s="13" t="s">
        <v>3</v>
      </c>
      <c r="O6" s="5"/>
      <c r="P6" s="14">
        <f>L6/G6</f>
        <v>0.68019444444444443</v>
      </c>
      <c r="Q6" s="15"/>
      <c r="R6" s="5"/>
      <c r="S6" s="8"/>
      <c r="Z6" s="16"/>
    </row>
    <row r="7" spans="1:27" ht="14.25" customHeight="1">
      <c r="A7" s="17"/>
      <c r="B7" s="3"/>
      <c r="C7" s="18"/>
      <c r="D7" s="18"/>
      <c r="E7" s="18"/>
      <c r="F7" s="18"/>
      <c r="G7" s="177"/>
      <c r="H7" s="177"/>
      <c r="I7" s="177"/>
      <c r="J7" s="177"/>
      <c r="K7" s="5"/>
      <c r="L7" s="18"/>
      <c r="M7" s="177"/>
      <c r="N7" s="18"/>
      <c r="O7" s="18"/>
      <c r="P7" s="19"/>
      <c r="Q7" s="18"/>
      <c r="R7" s="5"/>
      <c r="S7" s="8"/>
    </row>
    <row r="8" spans="1:27" ht="14.25" customHeight="1">
      <c r="A8" s="17"/>
      <c r="B8" s="3"/>
      <c r="C8" s="13"/>
      <c r="D8" s="13"/>
      <c r="E8" s="20"/>
      <c r="F8" s="20"/>
      <c r="G8" s="177" t="s">
        <v>4</v>
      </c>
      <c r="H8" s="5"/>
      <c r="I8" s="5"/>
      <c r="J8" s="177" t="s">
        <v>4</v>
      </c>
      <c r="K8" s="177"/>
      <c r="L8" s="177" t="s">
        <v>4</v>
      </c>
      <c r="M8" s="177"/>
      <c r="N8" s="5"/>
      <c r="O8" s="5"/>
      <c r="P8" s="177" t="s">
        <v>5</v>
      </c>
      <c r="Q8" s="177"/>
      <c r="R8" s="5"/>
      <c r="S8" s="8"/>
      <c r="Z8" s="21"/>
      <c r="AA8" s="22"/>
    </row>
    <row r="9" spans="1:27" ht="14.25" customHeight="1">
      <c r="A9" s="17"/>
      <c r="B9" s="3" t="s">
        <v>29</v>
      </c>
      <c r="C9" s="13"/>
      <c r="D9" s="13"/>
      <c r="E9" s="177" t="s">
        <v>6</v>
      </c>
      <c r="F9" s="177"/>
      <c r="G9" s="177">
        <v>75</v>
      </c>
      <c r="H9" s="177"/>
      <c r="I9" s="177"/>
      <c r="J9" s="23">
        <v>30000</v>
      </c>
      <c r="K9" s="23"/>
      <c r="L9" s="24">
        <f>A6/J9</f>
        <v>16</v>
      </c>
      <c r="M9" s="177"/>
      <c r="N9" s="177" t="s">
        <v>7</v>
      </c>
      <c r="O9" s="177"/>
      <c r="P9" s="177" t="s">
        <v>8</v>
      </c>
      <c r="Q9" s="177"/>
      <c r="R9" s="5"/>
      <c r="S9" s="8"/>
    </row>
    <row r="10" spans="1:27" s="33" customFormat="1" ht="14.25" customHeight="1">
      <c r="A10" s="25" t="s">
        <v>9</v>
      </c>
      <c r="B10" s="26" t="s">
        <v>30</v>
      </c>
      <c r="C10" s="27" t="s">
        <v>9</v>
      </c>
      <c r="D10" s="28"/>
      <c r="E10" s="29" t="s">
        <v>10</v>
      </c>
      <c r="F10" s="29"/>
      <c r="G10" s="29" t="s">
        <v>11</v>
      </c>
      <c r="H10" s="29"/>
      <c r="I10" s="29"/>
      <c r="J10" s="29" t="s">
        <v>12</v>
      </c>
      <c r="K10" s="30"/>
      <c r="L10" s="29" t="s">
        <v>13</v>
      </c>
      <c r="M10" s="31"/>
      <c r="N10" s="29" t="s">
        <v>14</v>
      </c>
      <c r="O10" s="29"/>
      <c r="P10" s="29" t="s">
        <v>15</v>
      </c>
      <c r="Q10" s="29"/>
      <c r="R10" s="30"/>
      <c r="S10" s="32"/>
    </row>
    <row r="11" spans="1:27" ht="14.25" customHeight="1">
      <c r="A11" s="34">
        <v>3</v>
      </c>
      <c r="B11" s="35">
        <v>1</v>
      </c>
      <c r="C11" s="36">
        <v>3</v>
      </c>
      <c r="D11" s="37"/>
      <c r="E11" s="38">
        <f t="shared" ref="E11:E26" si="0">$A$6/L11</f>
        <v>7.5</v>
      </c>
      <c r="F11" s="39"/>
      <c r="G11" s="38">
        <v>10</v>
      </c>
      <c r="H11" s="40"/>
      <c r="I11" s="40"/>
      <c r="J11" s="41">
        <f t="shared" ref="J11:J17" si="1">G11*($J$9/$G$9)</f>
        <v>4000</v>
      </c>
      <c r="K11" s="41"/>
      <c r="L11" s="42">
        <f t="shared" ref="L11:L23" si="2">J11*$L$9</f>
        <v>64000</v>
      </c>
      <c r="M11" s="43"/>
      <c r="N11" s="44">
        <f t="shared" ref="N11:N26" si="3">L11*C11</f>
        <v>192000</v>
      </c>
      <c r="O11" s="45"/>
      <c r="P11" s="46">
        <f t="shared" ref="P11:P26" si="4">(N11/$L$6)</f>
        <v>0.1960223792216278</v>
      </c>
      <c r="Q11" s="47"/>
      <c r="R11" s="48"/>
      <c r="S11" s="49"/>
      <c r="T11" s="50"/>
      <c r="W11" s="51"/>
    </row>
    <row r="12" spans="1:27" ht="14.25" customHeight="1">
      <c r="A12" s="52">
        <v>5</v>
      </c>
      <c r="B12" s="53">
        <v>1</v>
      </c>
      <c r="C12" s="54">
        <v>5</v>
      </c>
      <c r="D12" s="55"/>
      <c r="E12" s="56">
        <f t="shared" si="0"/>
        <v>18.75</v>
      </c>
      <c r="F12" s="57"/>
      <c r="G12" s="56">
        <v>4</v>
      </c>
      <c r="H12" s="58"/>
      <c r="I12" s="58"/>
      <c r="J12" s="59">
        <f t="shared" si="1"/>
        <v>1600</v>
      </c>
      <c r="K12" s="59"/>
      <c r="L12" s="60">
        <f t="shared" si="2"/>
        <v>25600</v>
      </c>
      <c r="M12" s="61"/>
      <c r="N12" s="62">
        <f t="shared" si="3"/>
        <v>128000</v>
      </c>
      <c r="O12" s="63"/>
      <c r="P12" s="64">
        <f t="shared" si="4"/>
        <v>0.13068158614775185</v>
      </c>
      <c r="Q12" s="65"/>
      <c r="R12" s="66"/>
      <c r="S12" s="67"/>
      <c r="T12" s="50"/>
      <c r="W12" s="51"/>
    </row>
    <row r="13" spans="1:27" ht="14.25" customHeight="1">
      <c r="A13" s="34">
        <v>10</v>
      </c>
      <c r="B13" s="35">
        <v>1</v>
      </c>
      <c r="C13" s="36">
        <v>10</v>
      </c>
      <c r="D13" s="37"/>
      <c r="E13" s="38">
        <f t="shared" si="0"/>
        <v>30</v>
      </c>
      <c r="F13" s="39"/>
      <c r="G13" s="38">
        <v>2.5</v>
      </c>
      <c r="H13" s="40"/>
      <c r="I13" s="40"/>
      <c r="J13" s="41">
        <f t="shared" si="1"/>
        <v>1000</v>
      </c>
      <c r="K13" s="41"/>
      <c r="L13" s="42">
        <f t="shared" si="2"/>
        <v>16000</v>
      </c>
      <c r="M13" s="43"/>
      <c r="N13" s="44">
        <f t="shared" si="3"/>
        <v>160000</v>
      </c>
      <c r="O13" s="45"/>
      <c r="P13" s="46">
        <f t="shared" si="4"/>
        <v>0.16335198268468984</v>
      </c>
      <c r="Q13" s="47"/>
      <c r="R13" s="40"/>
      <c r="S13" s="49"/>
      <c r="T13" s="50"/>
      <c r="W13" s="51"/>
    </row>
    <row r="14" spans="1:27" ht="14.25" customHeight="1">
      <c r="A14" s="52" t="s">
        <v>39</v>
      </c>
      <c r="B14" s="53">
        <v>2</v>
      </c>
      <c r="C14" s="54">
        <v>15</v>
      </c>
      <c r="D14" s="55"/>
      <c r="E14" s="56">
        <f t="shared" si="0"/>
        <v>75</v>
      </c>
      <c r="F14" s="57"/>
      <c r="G14" s="56">
        <v>1</v>
      </c>
      <c r="H14" s="58"/>
      <c r="I14" s="58"/>
      <c r="J14" s="59">
        <f t="shared" si="1"/>
        <v>400</v>
      </c>
      <c r="K14" s="59"/>
      <c r="L14" s="60">
        <f t="shared" si="2"/>
        <v>6400</v>
      </c>
      <c r="M14" s="61"/>
      <c r="N14" s="62">
        <f t="shared" si="3"/>
        <v>96000</v>
      </c>
      <c r="O14" s="63"/>
      <c r="P14" s="64">
        <f t="shared" si="4"/>
        <v>9.8011189610813898E-2</v>
      </c>
      <c r="Q14" s="65"/>
      <c r="R14" s="58"/>
      <c r="S14" s="67"/>
      <c r="T14" s="50"/>
      <c r="W14" s="51"/>
    </row>
    <row r="15" spans="1:27" ht="14.25" customHeight="1">
      <c r="A15" s="52">
        <v>15</v>
      </c>
      <c r="B15" s="53">
        <v>1</v>
      </c>
      <c r="C15" s="54">
        <v>15</v>
      </c>
      <c r="D15" s="55"/>
      <c r="E15" s="56">
        <f t="shared" si="0"/>
        <v>300</v>
      </c>
      <c r="F15" s="57"/>
      <c r="G15" s="56">
        <v>0.25</v>
      </c>
      <c r="H15" s="58"/>
      <c r="I15" s="58"/>
      <c r="J15" s="59">
        <f t="shared" si="1"/>
        <v>100</v>
      </c>
      <c r="K15" s="59"/>
      <c r="L15" s="60">
        <f t="shared" si="2"/>
        <v>1600</v>
      </c>
      <c r="M15" s="61"/>
      <c r="N15" s="62">
        <f t="shared" si="3"/>
        <v>24000</v>
      </c>
      <c r="O15" s="63"/>
      <c r="P15" s="64">
        <f t="shared" si="4"/>
        <v>2.4502797402703475E-2</v>
      </c>
      <c r="Q15" s="65"/>
      <c r="R15" s="58"/>
      <c r="S15" s="67"/>
      <c r="T15" s="68"/>
      <c r="U15" s="5"/>
      <c r="V15" s="5"/>
      <c r="W15" s="69"/>
    </row>
    <row r="16" spans="1:27" s="171" customFormat="1" ht="14.25" customHeight="1">
      <c r="A16" s="34" t="s">
        <v>40</v>
      </c>
      <c r="B16" s="35">
        <v>2</v>
      </c>
      <c r="C16" s="36">
        <v>20</v>
      </c>
      <c r="D16" s="37"/>
      <c r="E16" s="38">
        <f t="shared" si="0"/>
        <v>300</v>
      </c>
      <c r="F16" s="39"/>
      <c r="G16" s="38">
        <v>0.25</v>
      </c>
      <c r="H16" s="40"/>
      <c r="I16" s="40"/>
      <c r="J16" s="41">
        <f t="shared" ref="J16" si="5">G16*($J$9/$G$9)</f>
        <v>100</v>
      </c>
      <c r="K16" s="41"/>
      <c r="L16" s="42">
        <f t="shared" si="2"/>
        <v>1600</v>
      </c>
      <c r="M16" s="43"/>
      <c r="N16" s="44">
        <f t="shared" si="3"/>
        <v>32000</v>
      </c>
      <c r="O16" s="45"/>
      <c r="P16" s="46">
        <f t="shared" si="4"/>
        <v>3.2670396536937964E-2</v>
      </c>
      <c r="Q16" s="183"/>
      <c r="R16" s="184"/>
      <c r="S16" s="185"/>
      <c r="T16" s="168"/>
      <c r="U16" s="169"/>
      <c r="V16" s="169"/>
      <c r="W16" s="170"/>
    </row>
    <row r="17" spans="1:23" ht="14.25" customHeight="1">
      <c r="A17" s="34">
        <v>20</v>
      </c>
      <c r="B17" s="35">
        <v>1</v>
      </c>
      <c r="C17" s="36">
        <v>20</v>
      </c>
      <c r="D17" s="37"/>
      <c r="E17" s="38">
        <f t="shared" si="0"/>
        <v>75</v>
      </c>
      <c r="F17" s="39"/>
      <c r="G17" s="38">
        <v>1</v>
      </c>
      <c r="H17" s="40"/>
      <c r="I17" s="40"/>
      <c r="J17" s="41">
        <f t="shared" si="1"/>
        <v>400</v>
      </c>
      <c r="K17" s="41"/>
      <c r="L17" s="42">
        <f t="shared" si="2"/>
        <v>6400</v>
      </c>
      <c r="M17" s="43"/>
      <c r="N17" s="44">
        <f t="shared" si="3"/>
        <v>128000</v>
      </c>
      <c r="O17" s="45"/>
      <c r="P17" s="46">
        <f t="shared" si="4"/>
        <v>0.13068158614775185</v>
      </c>
      <c r="Q17" s="47"/>
      <c r="R17" s="40"/>
      <c r="S17" s="49"/>
      <c r="T17" s="68"/>
      <c r="U17" s="5"/>
      <c r="V17" s="5"/>
      <c r="W17" s="69"/>
    </row>
    <row r="18" spans="1:23" ht="14.25" customHeight="1">
      <c r="A18" s="52" t="s">
        <v>41</v>
      </c>
      <c r="B18" s="173">
        <v>3</v>
      </c>
      <c r="C18" s="54">
        <v>30</v>
      </c>
      <c r="D18" s="55"/>
      <c r="E18" s="56">
        <f t="shared" si="0"/>
        <v>394.73684210526318</v>
      </c>
      <c r="F18" s="57"/>
      <c r="G18" s="56" t="s">
        <v>0</v>
      </c>
      <c r="H18" s="58"/>
      <c r="I18" s="58"/>
      <c r="J18" s="59">
        <v>76</v>
      </c>
      <c r="K18" s="59"/>
      <c r="L18" s="60">
        <f t="shared" si="2"/>
        <v>1216</v>
      </c>
      <c r="M18" s="61"/>
      <c r="N18" s="62">
        <f t="shared" si="3"/>
        <v>36480</v>
      </c>
      <c r="O18" s="63"/>
      <c r="P18" s="64">
        <f t="shared" si="4"/>
        <v>3.7244252052109281E-2</v>
      </c>
      <c r="Q18" s="65"/>
      <c r="R18" s="58"/>
      <c r="S18" s="182" t="s">
        <v>25</v>
      </c>
      <c r="T18" s="68"/>
      <c r="U18" s="5"/>
      <c r="V18" s="5"/>
      <c r="W18" s="69"/>
    </row>
    <row r="19" spans="1:23" ht="14.25" customHeight="1">
      <c r="A19" s="52">
        <v>30</v>
      </c>
      <c r="B19" s="53">
        <v>1</v>
      </c>
      <c r="C19" s="54">
        <v>30</v>
      </c>
      <c r="D19" s="55"/>
      <c r="E19" s="56">
        <f t="shared" si="0"/>
        <v>857.14285714285711</v>
      </c>
      <c r="F19" s="57"/>
      <c r="G19" s="56" t="s">
        <v>0</v>
      </c>
      <c r="H19" s="58"/>
      <c r="I19" s="58"/>
      <c r="J19" s="59">
        <v>35</v>
      </c>
      <c r="K19" s="59"/>
      <c r="L19" s="60">
        <f t="shared" si="2"/>
        <v>560</v>
      </c>
      <c r="M19" s="61"/>
      <c r="N19" s="62">
        <f t="shared" si="3"/>
        <v>16800</v>
      </c>
      <c r="O19" s="63"/>
      <c r="P19" s="64">
        <f t="shared" si="4"/>
        <v>1.7151958181892434E-2</v>
      </c>
      <c r="Q19" s="65"/>
      <c r="R19" s="58"/>
      <c r="S19" s="182">
        <f>SUM(P11:P19)</f>
        <v>0.83031812798627824</v>
      </c>
      <c r="T19" s="68"/>
      <c r="U19" s="5"/>
      <c r="V19" s="5"/>
      <c r="W19" s="69"/>
    </row>
    <row r="20" spans="1:23" ht="14.25" customHeight="1">
      <c r="A20" s="34" t="s">
        <v>42</v>
      </c>
      <c r="B20" s="35">
        <v>2</v>
      </c>
      <c r="C20" s="36">
        <v>50</v>
      </c>
      <c r="D20" s="37"/>
      <c r="E20" s="38">
        <f t="shared" si="0"/>
        <v>1428.5714285714287</v>
      </c>
      <c r="F20" s="39"/>
      <c r="G20" s="38" t="s">
        <v>0</v>
      </c>
      <c r="H20" s="40"/>
      <c r="I20" s="40"/>
      <c r="J20" s="41">
        <v>21</v>
      </c>
      <c r="K20" s="41"/>
      <c r="L20" s="42">
        <f t="shared" si="2"/>
        <v>336</v>
      </c>
      <c r="M20" s="43"/>
      <c r="N20" s="44">
        <f t="shared" si="3"/>
        <v>16800</v>
      </c>
      <c r="O20" s="45"/>
      <c r="P20" s="46">
        <f t="shared" si="4"/>
        <v>1.7151958181892434E-2</v>
      </c>
      <c r="Q20" s="47"/>
      <c r="R20" s="40"/>
      <c r="S20" s="49"/>
      <c r="T20" s="68"/>
      <c r="U20" s="5"/>
      <c r="V20" s="5"/>
      <c r="W20" s="69"/>
    </row>
    <row r="21" spans="1:23" ht="14.25" customHeight="1">
      <c r="A21" s="34">
        <v>50</v>
      </c>
      <c r="B21" s="35">
        <v>1</v>
      </c>
      <c r="C21" s="36">
        <v>50</v>
      </c>
      <c r="D21" s="37"/>
      <c r="E21" s="38">
        <f t="shared" si="0"/>
        <v>1200</v>
      </c>
      <c r="F21" s="39"/>
      <c r="G21" s="38" t="s">
        <v>0</v>
      </c>
      <c r="H21" s="40"/>
      <c r="I21" s="40"/>
      <c r="J21" s="41">
        <v>25</v>
      </c>
      <c r="K21" s="41"/>
      <c r="L21" s="42">
        <f t="shared" si="2"/>
        <v>400</v>
      </c>
      <c r="M21" s="43"/>
      <c r="N21" s="44">
        <f t="shared" si="3"/>
        <v>20000</v>
      </c>
      <c r="O21" s="45"/>
      <c r="P21" s="46">
        <f t="shared" si="4"/>
        <v>2.041899783558623E-2</v>
      </c>
      <c r="Q21" s="47"/>
      <c r="R21" s="40"/>
      <c r="S21" s="49"/>
      <c r="T21" s="68"/>
      <c r="U21" s="5"/>
      <c r="V21" s="5"/>
      <c r="W21" s="69"/>
    </row>
    <row r="22" spans="1:23" ht="14.25" customHeight="1">
      <c r="A22" s="52" t="s">
        <v>43</v>
      </c>
      <c r="B22" s="173">
        <v>3</v>
      </c>
      <c r="C22" s="54">
        <v>100</v>
      </c>
      <c r="D22" s="55"/>
      <c r="E22" s="56">
        <f t="shared" si="0"/>
        <v>1500</v>
      </c>
      <c r="F22" s="57"/>
      <c r="G22" s="56" t="s">
        <v>0</v>
      </c>
      <c r="H22" s="58"/>
      <c r="I22" s="58"/>
      <c r="J22" s="59">
        <v>20</v>
      </c>
      <c r="K22" s="59"/>
      <c r="L22" s="60">
        <f t="shared" si="2"/>
        <v>320</v>
      </c>
      <c r="M22" s="61"/>
      <c r="N22" s="62">
        <f t="shared" si="3"/>
        <v>32000</v>
      </c>
      <c r="O22" s="63"/>
      <c r="P22" s="64">
        <f t="shared" si="4"/>
        <v>3.2670396536937964E-2</v>
      </c>
      <c r="Q22" s="65"/>
      <c r="R22" s="58"/>
      <c r="S22" s="182" t="s">
        <v>32</v>
      </c>
      <c r="T22" s="68"/>
      <c r="U22" s="5"/>
      <c r="V22" s="5"/>
      <c r="W22" s="69"/>
    </row>
    <row r="23" spans="1:23" ht="14.25" customHeight="1">
      <c r="A23" s="52">
        <v>100</v>
      </c>
      <c r="B23" s="53">
        <v>1</v>
      </c>
      <c r="C23" s="54">
        <v>100</v>
      </c>
      <c r="D23" s="55"/>
      <c r="E23" s="56">
        <f t="shared" si="0"/>
        <v>2142.8571428571427</v>
      </c>
      <c r="F23" s="57"/>
      <c r="G23" s="56" t="s">
        <v>0</v>
      </c>
      <c r="H23" s="58"/>
      <c r="I23" s="58"/>
      <c r="J23" s="59">
        <v>14</v>
      </c>
      <c r="K23" s="59"/>
      <c r="L23" s="60">
        <f t="shared" si="2"/>
        <v>224</v>
      </c>
      <c r="M23" s="61"/>
      <c r="N23" s="62">
        <f t="shared" si="3"/>
        <v>22400</v>
      </c>
      <c r="O23" s="63"/>
      <c r="P23" s="64">
        <f t="shared" si="4"/>
        <v>2.2869277575856578E-2</v>
      </c>
      <c r="Q23" s="65"/>
      <c r="R23" s="58"/>
      <c r="S23" s="182">
        <f>SUM(P20:P23)</f>
        <v>9.3110630130273209E-2</v>
      </c>
      <c r="T23" s="68"/>
      <c r="U23" s="5"/>
      <c r="V23" s="5"/>
      <c r="W23" s="69"/>
    </row>
    <row r="24" spans="1:23" ht="14.25" customHeight="1">
      <c r="A24" s="34">
        <v>500</v>
      </c>
      <c r="B24" s="35">
        <v>1</v>
      </c>
      <c r="C24" s="36">
        <v>500</v>
      </c>
      <c r="D24" s="37"/>
      <c r="E24" s="38">
        <f t="shared" si="0"/>
        <v>26666.666666666668</v>
      </c>
      <c r="F24" s="39"/>
      <c r="G24" s="38" t="s">
        <v>0</v>
      </c>
      <c r="H24" s="40"/>
      <c r="I24" s="40"/>
      <c r="J24" s="41" t="s">
        <v>0</v>
      </c>
      <c r="K24" s="41"/>
      <c r="L24" s="42">
        <v>18</v>
      </c>
      <c r="M24" s="43" t="s">
        <v>28</v>
      </c>
      <c r="N24" s="44">
        <f t="shared" si="3"/>
        <v>9000</v>
      </c>
      <c r="O24" s="45"/>
      <c r="P24" s="46">
        <f t="shared" si="4"/>
        <v>9.1885490260138029E-3</v>
      </c>
      <c r="Q24" s="47"/>
      <c r="R24" s="40"/>
      <c r="S24" s="178"/>
      <c r="T24" s="68"/>
      <c r="U24" s="5"/>
      <c r="V24" s="5"/>
      <c r="W24" s="69"/>
    </row>
    <row r="25" spans="1:23" ht="14.25" customHeight="1">
      <c r="A25" s="52">
        <v>1000</v>
      </c>
      <c r="B25" s="53">
        <v>1</v>
      </c>
      <c r="C25" s="54">
        <v>1000</v>
      </c>
      <c r="D25" s="55"/>
      <c r="E25" s="56">
        <f t="shared" si="0"/>
        <v>80000</v>
      </c>
      <c r="F25" s="57"/>
      <c r="G25" s="56" t="s">
        <v>0</v>
      </c>
      <c r="H25" s="58"/>
      <c r="I25" s="58"/>
      <c r="J25" s="59" t="s">
        <v>0</v>
      </c>
      <c r="K25" s="59"/>
      <c r="L25" s="60">
        <v>6</v>
      </c>
      <c r="M25" s="61" t="s">
        <v>28</v>
      </c>
      <c r="N25" s="62">
        <f t="shared" si="3"/>
        <v>6000</v>
      </c>
      <c r="O25" s="63"/>
      <c r="P25" s="64">
        <f t="shared" si="4"/>
        <v>6.1256993506758686E-3</v>
      </c>
      <c r="Q25" s="65"/>
      <c r="R25" s="58"/>
      <c r="S25" s="182"/>
      <c r="T25" s="68"/>
      <c r="U25" s="5"/>
      <c r="V25" s="5"/>
      <c r="W25" s="69"/>
    </row>
    <row r="26" spans="1:23" ht="14.25" customHeight="1">
      <c r="A26" s="34">
        <v>15000</v>
      </c>
      <c r="B26" s="35">
        <v>1</v>
      </c>
      <c r="C26" s="36">
        <v>15000</v>
      </c>
      <c r="D26" s="37"/>
      <c r="E26" s="38">
        <f t="shared" si="0"/>
        <v>160000</v>
      </c>
      <c r="F26" s="39"/>
      <c r="G26" s="38" t="s">
        <v>0</v>
      </c>
      <c r="H26" s="40"/>
      <c r="I26" s="40"/>
      <c r="J26" s="41" t="s">
        <v>0</v>
      </c>
      <c r="K26" s="41"/>
      <c r="L26" s="42">
        <v>3</v>
      </c>
      <c r="M26" s="43" t="s">
        <v>28</v>
      </c>
      <c r="N26" s="44">
        <f t="shared" si="3"/>
        <v>45000</v>
      </c>
      <c r="O26" s="45"/>
      <c r="P26" s="46">
        <f t="shared" si="4"/>
        <v>4.5942745130069018E-2</v>
      </c>
      <c r="Q26" s="47"/>
      <c r="R26" s="40"/>
      <c r="S26" s="178">
        <f>SUM(P24:P26)</f>
        <v>6.1256993506758686E-2</v>
      </c>
      <c r="T26" s="68"/>
      <c r="U26" s="5"/>
      <c r="V26" s="5"/>
      <c r="W26" s="69"/>
    </row>
    <row r="27" spans="1:23" ht="14.25" customHeight="1">
      <c r="A27" s="70"/>
      <c r="B27" s="71"/>
      <c r="C27" s="72" t="s">
        <v>35</v>
      </c>
      <c r="D27" s="73"/>
      <c r="E27" s="74">
        <f>$A$6/L27</f>
        <v>3.8497629989653763</v>
      </c>
      <c r="F27" s="72"/>
      <c r="G27" s="75">
        <f>SUM(G11:G26)</f>
        <v>19</v>
      </c>
      <c r="H27" s="176"/>
      <c r="I27" s="176"/>
      <c r="J27" s="76">
        <f>SUM(J11:J26)</f>
        <v>7791</v>
      </c>
      <c r="K27" s="76"/>
      <c r="L27" s="176">
        <f>SUM(L11:L26)</f>
        <v>124683</v>
      </c>
      <c r="M27" s="77"/>
      <c r="N27" s="78">
        <f>SUM(N11:N26)</f>
        <v>964480</v>
      </c>
      <c r="O27" s="79"/>
      <c r="P27" s="80">
        <f>SUM(P11:P26)</f>
        <v>0.98468575162331007</v>
      </c>
      <c r="Q27" s="81" t="s">
        <v>17</v>
      </c>
      <c r="R27" s="73"/>
      <c r="S27" s="82">
        <f>SUM(S12:S26)</f>
        <v>0.98468575162331018</v>
      </c>
      <c r="T27" s="5"/>
      <c r="U27" s="5"/>
      <c r="V27" s="5"/>
      <c r="W27" s="5"/>
    </row>
    <row r="28" spans="1:23" ht="14.25" customHeight="1" thickBot="1">
      <c r="A28" s="83" t="s">
        <v>36</v>
      </c>
      <c r="B28" s="84"/>
      <c r="C28" s="85">
        <v>15000</v>
      </c>
      <c r="D28" s="86"/>
      <c r="E28" s="87"/>
      <c r="F28" s="88"/>
      <c r="G28" s="89"/>
      <c r="H28" s="90"/>
      <c r="I28" s="90"/>
      <c r="J28" s="91"/>
      <c r="K28" s="91"/>
      <c r="L28" s="90">
        <v>1</v>
      </c>
      <c r="M28" s="92"/>
      <c r="N28" s="93">
        <f>+L28*C28</f>
        <v>15000</v>
      </c>
      <c r="O28" s="94"/>
      <c r="P28" s="95">
        <f>+N28/$L$6</f>
        <v>1.5314248376689672E-2</v>
      </c>
      <c r="Q28" s="96"/>
      <c r="R28" s="86"/>
      <c r="S28" s="97">
        <f>+P28</f>
        <v>1.5314248376689672E-2</v>
      </c>
    </row>
    <row r="29" spans="1:23" ht="14.25" customHeight="1" thickTop="1">
      <c r="A29" s="17"/>
      <c r="B29" s="3"/>
      <c r="C29" s="20" t="s">
        <v>16</v>
      </c>
      <c r="D29" s="5"/>
      <c r="E29" s="98">
        <f>$A$6/L29</f>
        <v>3.8497321228064547</v>
      </c>
      <c r="F29" s="20"/>
      <c r="G29" s="99">
        <f>SUM(G27:G28)</f>
        <v>19</v>
      </c>
      <c r="H29" s="23"/>
      <c r="I29" s="23"/>
      <c r="J29" s="100">
        <f>SUM(J27:J28)</f>
        <v>7791</v>
      </c>
      <c r="K29" s="100"/>
      <c r="L29" s="23">
        <f>SUM(L27:L28)</f>
        <v>124684</v>
      </c>
      <c r="M29" s="101"/>
      <c r="N29" s="99">
        <f>SUM(N27:N28)</f>
        <v>979480</v>
      </c>
      <c r="O29" s="102"/>
      <c r="P29" s="103">
        <f>+P28+P27</f>
        <v>0.99999999999999978</v>
      </c>
      <c r="Q29" s="104"/>
      <c r="R29" s="5"/>
      <c r="S29" s="105">
        <f>+S28+S27</f>
        <v>0.99999999999999989</v>
      </c>
    </row>
    <row r="30" spans="1:23" s="117" customFormat="1" ht="14.25" customHeight="1">
      <c r="A30" s="165"/>
      <c r="B30" s="106"/>
      <c r="C30" s="107"/>
      <c r="D30" s="33"/>
      <c r="E30" s="108"/>
      <c r="F30" s="107"/>
      <c r="G30" s="109"/>
      <c r="H30" s="110"/>
      <c r="I30" s="110"/>
      <c r="J30" s="111"/>
      <c r="K30" s="111"/>
      <c r="L30" s="111"/>
      <c r="M30" s="112"/>
      <c r="N30" s="113"/>
      <c r="O30" s="114"/>
      <c r="P30" s="115"/>
      <c r="Q30" s="115"/>
      <c r="R30" s="33"/>
      <c r="S30" s="116"/>
    </row>
    <row r="31" spans="1:23" s="117" customFormat="1" ht="14.25" customHeight="1">
      <c r="A31" s="166"/>
      <c r="B31" s="106"/>
      <c r="C31" s="107"/>
      <c r="D31" s="107"/>
      <c r="E31" s="109"/>
      <c r="F31" s="107"/>
      <c r="G31" s="109"/>
      <c r="H31" s="110"/>
      <c r="I31" s="110"/>
      <c r="J31" s="111"/>
      <c r="K31" s="111"/>
      <c r="L31" s="111"/>
      <c r="M31" s="112"/>
      <c r="N31" s="113"/>
      <c r="O31" s="114"/>
      <c r="P31" s="115"/>
      <c r="Q31" s="115"/>
      <c r="R31" s="33"/>
      <c r="S31" s="116"/>
    </row>
    <row r="32" spans="1:23" s="117" customFormat="1" ht="14.25" customHeight="1">
      <c r="A32" s="167"/>
      <c r="B32" s="106"/>
      <c r="C32" s="107"/>
      <c r="D32" s="107"/>
      <c r="E32" s="109"/>
      <c r="F32" s="107"/>
      <c r="G32" s="109"/>
      <c r="H32" s="110"/>
      <c r="I32" s="110"/>
      <c r="J32" s="111"/>
      <c r="K32" s="111"/>
      <c r="L32" s="111"/>
      <c r="M32" s="112"/>
      <c r="N32" s="113"/>
      <c r="O32" s="114"/>
      <c r="P32" s="115"/>
      <c r="Q32" s="115"/>
      <c r="R32" s="33"/>
      <c r="S32" s="116"/>
    </row>
    <row r="33" spans="1:26" ht="14.25" customHeight="1">
      <c r="A33" s="17"/>
      <c r="B33" s="3"/>
      <c r="C33" s="20"/>
      <c r="D33" s="5"/>
      <c r="E33" s="99"/>
      <c r="F33" s="20"/>
      <c r="G33" s="99"/>
      <c r="H33" s="23"/>
      <c r="I33" s="23"/>
      <c r="J33" s="100"/>
      <c r="K33" s="100"/>
      <c r="L33" s="100"/>
      <c r="M33" s="101"/>
      <c r="N33" s="118"/>
      <c r="O33" s="102"/>
      <c r="P33" s="104"/>
      <c r="Q33" s="104"/>
      <c r="R33" s="5"/>
      <c r="S33" s="8"/>
    </row>
    <row r="34" spans="1:26" ht="14.25" customHeight="1">
      <c r="A34" s="119" t="s">
        <v>19</v>
      </c>
      <c r="B34" s="120" t="s">
        <v>34</v>
      </c>
      <c r="C34" s="5"/>
      <c r="D34" s="5"/>
      <c r="E34" s="99"/>
      <c r="F34" s="20"/>
      <c r="G34" s="121"/>
      <c r="H34" s="23"/>
      <c r="I34" s="23"/>
      <c r="J34" s="100"/>
      <c r="K34" s="100"/>
      <c r="L34" s="100"/>
      <c r="M34" s="101"/>
      <c r="N34" s="118"/>
      <c r="O34" s="102"/>
      <c r="P34" s="104"/>
      <c r="Q34" s="104"/>
      <c r="R34" s="5"/>
      <c r="S34" s="8"/>
    </row>
    <row r="35" spans="1:26" ht="14.25" customHeight="1">
      <c r="A35" s="119" t="s">
        <v>28</v>
      </c>
      <c r="B35" s="120" t="s">
        <v>31</v>
      </c>
      <c r="C35" s="5"/>
      <c r="D35" s="5"/>
      <c r="E35" s="99"/>
      <c r="F35" s="20"/>
      <c r="G35" s="122"/>
      <c r="H35" s="23"/>
      <c r="I35" s="23"/>
      <c r="J35" s="100"/>
      <c r="K35" s="100"/>
      <c r="L35" s="101"/>
      <c r="M35" s="101"/>
      <c r="N35" s="100"/>
      <c r="O35" s="102"/>
      <c r="P35" s="123"/>
      <c r="Q35" s="123"/>
      <c r="R35" s="5"/>
      <c r="S35" s="8"/>
    </row>
    <row r="36" spans="1:26" ht="14.25" customHeight="1">
      <c r="A36" s="119" t="s">
        <v>17</v>
      </c>
      <c r="B36" s="120" t="s">
        <v>20</v>
      </c>
      <c r="C36" s="5"/>
      <c r="D36" s="5"/>
      <c r="E36" s="99"/>
      <c r="F36" s="20"/>
      <c r="G36" s="122"/>
      <c r="H36" s="23"/>
      <c r="I36" s="23"/>
      <c r="J36" s="100"/>
      <c r="K36" s="100"/>
      <c r="L36" s="101"/>
      <c r="M36" s="101"/>
      <c r="N36" s="100"/>
      <c r="O36" s="102"/>
      <c r="P36" s="123"/>
      <c r="Q36" s="123"/>
      <c r="R36" s="5"/>
      <c r="S36" s="8"/>
    </row>
    <row r="37" spans="1:26" ht="14.25" customHeight="1">
      <c r="A37" s="119"/>
      <c r="B37" s="120"/>
      <c r="C37" s="5"/>
      <c r="D37" s="5"/>
      <c r="E37" s="99"/>
      <c r="F37" s="5"/>
      <c r="G37" s="5"/>
      <c r="H37" s="5"/>
      <c r="I37" s="5"/>
      <c r="J37" s="5"/>
      <c r="K37" s="100"/>
      <c r="L37" s="5"/>
      <c r="M37" s="5"/>
      <c r="N37" s="124"/>
      <c r="O37" s="125"/>
      <c r="P37" s="126"/>
      <c r="Q37" s="127"/>
      <c r="R37" s="13"/>
      <c r="S37" s="128"/>
      <c r="T37" s="129"/>
      <c r="U37" s="129"/>
      <c r="V37" s="129"/>
      <c r="W37" s="129"/>
      <c r="X37" s="130">
        <v>21081.599999999999</v>
      </c>
    </row>
    <row r="38" spans="1:26" ht="14.25" customHeight="1">
      <c r="A38" s="119"/>
      <c r="B38" s="120"/>
      <c r="C38" s="5"/>
      <c r="D38" s="5"/>
      <c r="E38" s="190" t="s">
        <v>33</v>
      </c>
      <c r="F38" s="191"/>
      <c r="G38" s="191"/>
      <c r="H38" s="191"/>
      <c r="I38" s="191"/>
      <c r="J38" s="191"/>
      <c r="K38" s="191"/>
      <c r="L38" s="192"/>
      <c r="M38" s="100"/>
      <c r="N38" s="101"/>
      <c r="O38" s="13"/>
      <c r="P38" s="134"/>
      <c r="Q38" s="127"/>
      <c r="R38" s="13"/>
      <c r="S38" s="131"/>
      <c r="T38" s="129"/>
      <c r="U38" s="129"/>
      <c r="V38" s="129"/>
      <c r="W38" s="129"/>
      <c r="X38" s="130">
        <v>537.6</v>
      </c>
    </row>
    <row r="39" spans="1:26" ht="14.25" customHeight="1">
      <c r="A39" s="119"/>
      <c r="B39" s="120"/>
      <c r="C39" s="5"/>
      <c r="D39" s="5"/>
      <c r="E39" s="186">
        <v>3</v>
      </c>
      <c r="F39" s="181" t="s">
        <v>18</v>
      </c>
      <c r="G39" s="187">
        <f>$A$6/SUM(L11:L11)</f>
        <v>7.5</v>
      </c>
      <c r="H39" s="181"/>
      <c r="I39" s="181"/>
      <c r="J39" s="188">
        <v>50</v>
      </c>
      <c r="K39" s="181" t="s">
        <v>18</v>
      </c>
      <c r="L39" s="189">
        <f>$A$6/SUM(L20:L21)</f>
        <v>652.17391304347825</v>
      </c>
      <c r="M39" s="100"/>
      <c r="N39" s="101"/>
      <c r="O39" s="13"/>
      <c r="P39" s="134"/>
      <c r="Q39" s="127"/>
      <c r="R39" s="13"/>
      <c r="S39" s="131"/>
      <c r="T39" s="129"/>
      <c r="U39" s="129"/>
      <c r="V39" s="129"/>
      <c r="W39" s="129"/>
      <c r="X39" s="130"/>
    </row>
    <row r="40" spans="1:26" ht="14.25" customHeight="1">
      <c r="A40" s="119"/>
      <c r="B40" s="120"/>
      <c r="C40" s="132"/>
      <c r="D40" s="5"/>
      <c r="E40" s="133">
        <v>5</v>
      </c>
      <c r="F40" s="23" t="s">
        <v>18</v>
      </c>
      <c r="G40" s="134">
        <f>$A$6/SUM(L12:L12)</f>
        <v>18.75</v>
      </c>
      <c r="H40" s="23"/>
      <c r="I40" s="100"/>
      <c r="J40" s="135">
        <v>100</v>
      </c>
      <c r="K40" s="23" t="s">
        <v>18</v>
      </c>
      <c r="L40" s="136">
        <f>$A$6/SUM(L22:L23)</f>
        <v>882.35294117647061</v>
      </c>
      <c r="M40" s="20"/>
      <c r="N40" s="101"/>
      <c r="O40" s="11"/>
      <c r="P40" s="134"/>
      <c r="Q40" s="127"/>
      <c r="R40" s="13"/>
      <c r="S40" s="131"/>
      <c r="T40" s="129"/>
      <c r="U40" s="129"/>
      <c r="V40" s="129"/>
      <c r="W40" s="129"/>
      <c r="X40" s="130">
        <v>562</v>
      </c>
    </row>
    <row r="41" spans="1:26" ht="14.25" customHeight="1">
      <c r="A41" s="119"/>
      <c r="B41" s="120"/>
      <c r="C41" s="5"/>
      <c r="D41" s="5"/>
      <c r="E41" s="133">
        <v>10</v>
      </c>
      <c r="F41" s="23" t="s">
        <v>18</v>
      </c>
      <c r="G41" s="134">
        <f>$A$6/SUM(L13)</f>
        <v>30</v>
      </c>
      <c r="H41" s="23"/>
      <c r="I41" s="100"/>
      <c r="J41" s="135">
        <v>500</v>
      </c>
      <c r="K41" s="23" t="s">
        <v>18</v>
      </c>
      <c r="L41" s="136">
        <f>$A$6/SUM(L24:L24)</f>
        <v>26666.666666666668</v>
      </c>
      <c r="M41" s="135"/>
      <c r="N41" s="5"/>
      <c r="O41" s="11"/>
      <c r="P41" s="137"/>
      <c r="Q41" s="127"/>
      <c r="R41" s="13"/>
      <c r="S41" s="131"/>
      <c r="T41" s="129"/>
      <c r="U41" s="129"/>
      <c r="V41" s="129"/>
      <c r="W41" s="129"/>
      <c r="X41" s="130">
        <v>22181.200000000001</v>
      </c>
    </row>
    <row r="42" spans="1:26" ht="14.25" customHeight="1">
      <c r="A42" s="119"/>
      <c r="B42" s="120"/>
      <c r="C42" s="5"/>
      <c r="D42" s="5"/>
      <c r="E42" s="133">
        <v>15</v>
      </c>
      <c r="F42" s="23" t="s">
        <v>18</v>
      </c>
      <c r="G42" s="134">
        <f>$A$6/SUM(L14:L15)</f>
        <v>60</v>
      </c>
      <c r="H42" s="23"/>
      <c r="I42" s="100"/>
      <c r="J42" s="135">
        <v>1000</v>
      </c>
      <c r="K42" s="23" t="s">
        <v>18</v>
      </c>
      <c r="L42" s="136">
        <f>$A$6/SUM(L25)</f>
        <v>80000</v>
      </c>
      <c r="M42" s="135"/>
      <c r="N42" s="5"/>
      <c r="O42" s="11"/>
      <c r="P42" s="137"/>
      <c r="Q42" s="127"/>
      <c r="R42" s="13"/>
      <c r="S42" s="131"/>
      <c r="T42" s="129"/>
      <c r="U42" s="129"/>
      <c r="V42" s="129"/>
      <c r="W42" s="129"/>
      <c r="X42" s="130"/>
    </row>
    <row r="43" spans="1:26" ht="14.25" customHeight="1">
      <c r="A43" s="119"/>
      <c r="B43" s="120"/>
      <c r="C43" s="5"/>
      <c r="D43" s="5"/>
      <c r="E43" s="179">
        <v>20</v>
      </c>
      <c r="F43" s="23" t="s">
        <v>18</v>
      </c>
      <c r="G43" s="134">
        <f>$A$6/SUM(L16:L17)</f>
        <v>60</v>
      </c>
      <c r="H43" s="23"/>
      <c r="I43" s="100"/>
      <c r="J43" s="135"/>
      <c r="K43" s="23"/>
      <c r="L43" s="136"/>
      <c r="M43" s="135"/>
      <c r="N43" s="5"/>
      <c r="O43" s="11"/>
      <c r="P43" s="137"/>
      <c r="Q43" s="127"/>
      <c r="R43" s="13"/>
      <c r="S43" s="131"/>
      <c r="T43" s="129"/>
      <c r="U43" s="129"/>
      <c r="V43" s="129"/>
      <c r="W43" s="129"/>
      <c r="X43" s="130"/>
    </row>
    <row r="44" spans="1:26" ht="14.25" customHeight="1">
      <c r="A44" s="119"/>
      <c r="B44" s="120"/>
      <c r="C44" s="5"/>
      <c r="D44" s="5"/>
      <c r="E44" s="180">
        <v>30</v>
      </c>
      <c r="F44" s="139" t="s">
        <v>18</v>
      </c>
      <c r="G44" s="172">
        <f>$A$6/SUM(L18:L19)</f>
        <v>270.27027027027026</v>
      </c>
      <c r="H44" s="139"/>
      <c r="I44" s="140"/>
      <c r="J44" s="174">
        <v>15000</v>
      </c>
      <c r="K44" s="139" t="s">
        <v>18</v>
      </c>
      <c r="L44" s="175">
        <f>$A$6/SUM(L26)</f>
        <v>160000</v>
      </c>
      <c r="M44" s="101"/>
      <c r="N44" s="135"/>
      <c r="O44" s="100"/>
      <c r="P44" s="138"/>
      <c r="Q44" s="123"/>
      <c r="R44" s="5"/>
      <c r="S44" s="8"/>
    </row>
    <row r="45" spans="1:26" ht="14.25" customHeight="1">
      <c r="A45" s="119"/>
      <c r="B45" s="120"/>
      <c r="C45" s="5"/>
      <c r="D45" s="5"/>
      <c r="E45" s="141"/>
      <c r="F45" s="23"/>
      <c r="G45" s="134"/>
      <c r="H45" s="23"/>
      <c r="I45" s="100"/>
      <c r="J45" s="5"/>
      <c r="K45" s="5"/>
      <c r="L45" s="5"/>
      <c r="M45" s="101"/>
      <c r="N45" s="100"/>
      <c r="O45" s="102"/>
      <c r="P45" s="123"/>
      <c r="Q45" s="123"/>
      <c r="R45" s="5"/>
      <c r="S45" s="8"/>
    </row>
    <row r="46" spans="1:26" ht="14.25" customHeight="1">
      <c r="A46" s="119"/>
      <c r="B46" s="120"/>
      <c r="C46" s="5"/>
      <c r="D46" s="5"/>
      <c r="E46" s="5"/>
      <c r="F46" s="5"/>
      <c r="G46" s="5"/>
      <c r="H46" s="23"/>
      <c r="I46" s="100"/>
      <c r="J46" s="5"/>
      <c r="K46" s="5"/>
      <c r="L46" s="5"/>
      <c r="M46" s="101"/>
      <c r="N46" s="100"/>
      <c r="O46" s="102"/>
      <c r="P46" s="123"/>
      <c r="Q46" s="123"/>
      <c r="R46" s="5"/>
      <c r="S46" s="8"/>
    </row>
    <row r="47" spans="1:26" ht="14.25" customHeight="1">
      <c r="A47" s="119"/>
      <c r="B47" s="120"/>
      <c r="C47" s="5"/>
      <c r="D47" s="5"/>
      <c r="E47" s="141"/>
      <c r="F47" s="5"/>
      <c r="G47" s="5"/>
      <c r="H47" s="23"/>
      <c r="I47" s="100"/>
      <c r="J47" s="5"/>
      <c r="K47" s="5"/>
      <c r="L47" s="5"/>
      <c r="M47" s="101"/>
      <c r="N47" s="100"/>
      <c r="O47" s="102"/>
      <c r="P47" s="123"/>
      <c r="Q47" s="123"/>
      <c r="R47" s="5"/>
      <c r="S47" s="8"/>
    </row>
    <row r="48" spans="1:26" ht="14.25" customHeight="1">
      <c r="A48" s="17"/>
      <c r="B48" s="3"/>
      <c r="C48" s="5"/>
      <c r="D48" s="5"/>
      <c r="E48" s="5"/>
      <c r="F48" s="142"/>
      <c r="G48" s="5"/>
      <c r="H48" s="5"/>
      <c r="I48" s="5"/>
      <c r="J48" s="5"/>
      <c r="K48" s="142"/>
      <c r="L48" s="5"/>
      <c r="M48" s="5"/>
      <c r="N48" s="5"/>
      <c r="O48" s="142"/>
      <c r="P48" s="5"/>
      <c r="Q48" s="5"/>
      <c r="R48" s="5"/>
      <c r="S48" s="8"/>
      <c r="Z48" s="99"/>
    </row>
    <row r="49" spans="1:26" s="5" customFormat="1" ht="14.25" customHeight="1">
      <c r="A49" s="143"/>
      <c r="B49" s="144"/>
      <c r="C49" s="145" t="s">
        <v>8</v>
      </c>
      <c r="D49" s="146"/>
      <c r="E49" s="146"/>
      <c r="F49" s="145" t="s">
        <v>21</v>
      </c>
      <c r="G49" s="146"/>
      <c r="H49" s="146"/>
      <c r="I49" s="146"/>
      <c r="J49" s="146"/>
      <c r="K49" s="145" t="s">
        <v>22</v>
      </c>
      <c r="L49" s="146"/>
      <c r="M49" s="146"/>
      <c r="N49" s="146"/>
      <c r="O49" s="145" t="s">
        <v>23</v>
      </c>
      <c r="P49" s="146"/>
      <c r="Q49" s="146"/>
      <c r="R49" s="145" t="s">
        <v>24</v>
      </c>
      <c r="S49" s="147"/>
      <c r="T49" s="66"/>
      <c r="U49" s="58"/>
      <c r="V49" s="65"/>
      <c r="W49" s="66"/>
      <c r="X49" s="66"/>
      <c r="Z49" s="99"/>
    </row>
    <row r="50" spans="1:26" ht="12.75" customHeight="1">
      <c r="A50" s="52">
        <f t="shared" ref="A50:A56" si="6">A11</f>
        <v>3</v>
      </c>
      <c r="B50" s="53"/>
      <c r="C50" s="54">
        <f t="shared" ref="C50:C56" si="7">C11</f>
        <v>3</v>
      </c>
      <c r="D50" s="66"/>
      <c r="E50" s="59">
        <v>9</v>
      </c>
      <c r="F50" s="58" t="s">
        <v>18</v>
      </c>
      <c r="G50" s="55">
        <f t="shared" ref="G50:G56" si="8">E50*C50</f>
        <v>27</v>
      </c>
      <c r="H50" s="66"/>
      <c r="I50" s="66"/>
      <c r="J50" s="59">
        <v>11</v>
      </c>
      <c r="K50" s="58" t="s">
        <v>18</v>
      </c>
      <c r="L50" s="55">
        <f t="shared" ref="L50:L56" si="9">J50*C50</f>
        <v>33</v>
      </c>
      <c r="M50" s="66"/>
      <c r="N50" s="59">
        <v>10</v>
      </c>
      <c r="O50" s="58" t="s">
        <v>18</v>
      </c>
      <c r="P50" s="55">
        <f t="shared" ref="P50:P56" si="10">N50*C50</f>
        <v>30</v>
      </c>
      <c r="Q50" s="59">
        <v>10</v>
      </c>
      <c r="R50" s="58" t="s">
        <v>18</v>
      </c>
      <c r="S50" s="148">
        <f t="shared" ref="S50:S56" si="11">Q50*C50</f>
        <v>30</v>
      </c>
      <c r="T50" s="149">
        <f t="shared" ref="T50:T56" si="12">(E50+J50+N50+Q50)*($J$9/$G$9*$L$9)/4</f>
        <v>64000</v>
      </c>
      <c r="U50" s="149">
        <f t="shared" ref="U50:U56" si="13">L11</f>
        <v>64000</v>
      </c>
      <c r="V50" s="150"/>
      <c r="W50" s="151">
        <f>T50-U50</f>
        <v>0</v>
      </c>
      <c r="X50" s="152"/>
      <c r="Z50" s="99"/>
    </row>
    <row r="51" spans="1:26" ht="12.75" customHeight="1">
      <c r="A51" s="52">
        <f t="shared" si="6"/>
        <v>5</v>
      </c>
      <c r="B51" s="53"/>
      <c r="C51" s="54">
        <f t="shared" si="7"/>
        <v>5</v>
      </c>
      <c r="D51" s="66"/>
      <c r="E51" s="59">
        <v>4</v>
      </c>
      <c r="F51" s="58" t="s">
        <v>18</v>
      </c>
      <c r="G51" s="55">
        <f t="shared" si="8"/>
        <v>20</v>
      </c>
      <c r="H51" s="66"/>
      <c r="I51" s="66"/>
      <c r="J51" s="59">
        <v>4</v>
      </c>
      <c r="K51" s="58" t="s">
        <v>18</v>
      </c>
      <c r="L51" s="55">
        <f t="shared" si="9"/>
        <v>20</v>
      </c>
      <c r="M51" s="66"/>
      <c r="N51" s="59">
        <v>3</v>
      </c>
      <c r="O51" s="58" t="s">
        <v>18</v>
      </c>
      <c r="P51" s="55">
        <f t="shared" si="10"/>
        <v>15</v>
      </c>
      <c r="Q51" s="59">
        <v>3</v>
      </c>
      <c r="R51" s="58" t="s">
        <v>18</v>
      </c>
      <c r="S51" s="148">
        <f t="shared" si="11"/>
        <v>15</v>
      </c>
      <c r="T51" s="149">
        <f t="shared" si="12"/>
        <v>22400</v>
      </c>
      <c r="U51" s="149">
        <f t="shared" si="13"/>
        <v>25600</v>
      </c>
      <c r="V51" s="150"/>
      <c r="W51" s="151">
        <f t="shared" ref="W51:W56" si="14">T51-U51</f>
        <v>-3200</v>
      </c>
      <c r="X51" s="152"/>
      <c r="Z51" s="99"/>
    </row>
    <row r="52" spans="1:26" ht="12.75" customHeight="1">
      <c r="A52" s="52">
        <f t="shared" si="6"/>
        <v>10</v>
      </c>
      <c r="B52" s="53"/>
      <c r="C52" s="54">
        <f t="shared" si="7"/>
        <v>10</v>
      </c>
      <c r="D52" s="66"/>
      <c r="E52" s="59">
        <v>2</v>
      </c>
      <c r="F52" s="58" t="s">
        <v>18</v>
      </c>
      <c r="G52" s="55">
        <f t="shared" si="8"/>
        <v>20</v>
      </c>
      <c r="H52" s="66"/>
      <c r="I52" s="66"/>
      <c r="J52" s="59">
        <v>3</v>
      </c>
      <c r="K52" s="58" t="s">
        <v>18</v>
      </c>
      <c r="L52" s="55">
        <f t="shared" si="9"/>
        <v>30</v>
      </c>
      <c r="M52" s="66"/>
      <c r="N52" s="59">
        <v>4</v>
      </c>
      <c r="O52" s="58" t="s">
        <v>18</v>
      </c>
      <c r="P52" s="55">
        <f t="shared" si="10"/>
        <v>40</v>
      </c>
      <c r="Q52" s="59">
        <v>2</v>
      </c>
      <c r="R52" s="58" t="s">
        <v>18</v>
      </c>
      <c r="S52" s="148">
        <f t="shared" si="11"/>
        <v>20</v>
      </c>
      <c r="T52" s="149">
        <f t="shared" si="12"/>
        <v>17600</v>
      </c>
      <c r="U52" s="149">
        <f t="shared" si="13"/>
        <v>16000</v>
      </c>
      <c r="V52" s="150"/>
      <c r="W52" s="151">
        <f t="shared" si="14"/>
        <v>1600</v>
      </c>
      <c r="X52" s="152"/>
      <c r="Z52" s="99"/>
    </row>
    <row r="53" spans="1:26" ht="12.75" customHeight="1">
      <c r="A53" s="52" t="str">
        <f t="shared" si="6"/>
        <v>$5 + $10</v>
      </c>
      <c r="B53" s="53"/>
      <c r="C53" s="54">
        <f t="shared" si="7"/>
        <v>15</v>
      </c>
      <c r="D53" s="66"/>
      <c r="E53" s="59">
        <v>1</v>
      </c>
      <c r="F53" s="58" t="s">
        <v>18</v>
      </c>
      <c r="G53" s="55">
        <f t="shared" si="8"/>
        <v>15</v>
      </c>
      <c r="H53" s="66"/>
      <c r="I53" s="66"/>
      <c r="J53" s="59">
        <v>1</v>
      </c>
      <c r="K53" s="58" t="s">
        <v>18</v>
      </c>
      <c r="L53" s="55">
        <f t="shared" si="9"/>
        <v>15</v>
      </c>
      <c r="M53" s="66"/>
      <c r="N53" s="59">
        <v>1</v>
      </c>
      <c r="O53" s="58" t="s">
        <v>18</v>
      </c>
      <c r="P53" s="55">
        <f t="shared" si="10"/>
        <v>15</v>
      </c>
      <c r="Q53" s="59">
        <v>1</v>
      </c>
      <c r="R53" s="58" t="s">
        <v>18</v>
      </c>
      <c r="S53" s="148">
        <f t="shared" si="11"/>
        <v>15</v>
      </c>
      <c r="T53" s="149">
        <f t="shared" si="12"/>
        <v>6400</v>
      </c>
      <c r="U53" s="149">
        <f t="shared" si="13"/>
        <v>6400</v>
      </c>
      <c r="V53" s="150"/>
      <c r="W53" s="151">
        <f t="shared" si="14"/>
        <v>0</v>
      </c>
      <c r="X53" s="152"/>
      <c r="Z53" s="99"/>
    </row>
    <row r="54" spans="1:26" ht="12.75" customHeight="1">
      <c r="A54" s="52">
        <f t="shared" si="6"/>
        <v>15</v>
      </c>
      <c r="B54" s="53"/>
      <c r="C54" s="54">
        <f t="shared" si="7"/>
        <v>15</v>
      </c>
      <c r="D54" s="66"/>
      <c r="E54" s="59">
        <v>1</v>
      </c>
      <c r="F54" s="58" t="s">
        <v>18</v>
      </c>
      <c r="G54" s="55">
        <f t="shared" si="8"/>
        <v>15</v>
      </c>
      <c r="H54" s="66"/>
      <c r="I54" s="66"/>
      <c r="J54" s="59">
        <v>0</v>
      </c>
      <c r="K54" s="58" t="s">
        <v>18</v>
      </c>
      <c r="L54" s="55">
        <f t="shared" si="9"/>
        <v>0</v>
      </c>
      <c r="M54" s="66"/>
      <c r="N54" s="59">
        <v>0</v>
      </c>
      <c r="O54" s="58" t="s">
        <v>18</v>
      </c>
      <c r="P54" s="55">
        <f t="shared" si="10"/>
        <v>0</v>
      </c>
      <c r="Q54" s="59">
        <v>0</v>
      </c>
      <c r="R54" s="58" t="s">
        <v>18</v>
      </c>
      <c r="S54" s="148">
        <f t="shared" si="11"/>
        <v>0</v>
      </c>
      <c r="T54" s="149">
        <f t="shared" si="12"/>
        <v>1600</v>
      </c>
      <c r="U54" s="149">
        <f t="shared" si="13"/>
        <v>1600</v>
      </c>
      <c r="V54" s="150"/>
      <c r="W54" s="151">
        <f t="shared" si="14"/>
        <v>0</v>
      </c>
      <c r="X54" s="152"/>
    </row>
    <row r="55" spans="1:26" ht="12.75" customHeight="1">
      <c r="A55" s="52" t="str">
        <f t="shared" si="6"/>
        <v>$5 + $15</v>
      </c>
      <c r="B55" s="53"/>
      <c r="C55" s="54">
        <f t="shared" si="7"/>
        <v>20</v>
      </c>
      <c r="D55" s="66"/>
      <c r="E55" s="59">
        <v>1</v>
      </c>
      <c r="F55" s="58" t="s">
        <v>18</v>
      </c>
      <c r="G55" s="55">
        <f t="shared" si="8"/>
        <v>20</v>
      </c>
      <c r="H55" s="66"/>
      <c r="I55" s="66"/>
      <c r="J55" s="59">
        <v>0</v>
      </c>
      <c r="K55" s="58" t="s">
        <v>18</v>
      </c>
      <c r="L55" s="55">
        <f t="shared" si="9"/>
        <v>0</v>
      </c>
      <c r="M55" s="66"/>
      <c r="N55" s="59">
        <v>0</v>
      </c>
      <c r="O55" s="58" t="s">
        <v>18</v>
      </c>
      <c r="P55" s="55">
        <f t="shared" si="10"/>
        <v>0</v>
      </c>
      <c r="Q55" s="59">
        <v>0</v>
      </c>
      <c r="R55" s="58" t="s">
        <v>18</v>
      </c>
      <c r="S55" s="148">
        <f t="shared" si="11"/>
        <v>0</v>
      </c>
      <c r="T55" s="149">
        <f t="shared" si="12"/>
        <v>1600</v>
      </c>
      <c r="U55" s="149">
        <f t="shared" si="13"/>
        <v>1600</v>
      </c>
      <c r="V55" s="150"/>
      <c r="W55" s="151">
        <f t="shared" si="14"/>
        <v>0</v>
      </c>
      <c r="X55" s="152"/>
    </row>
    <row r="56" spans="1:26" ht="14.25" customHeight="1">
      <c r="A56" s="161">
        <f t="shared" si="6"/>
        <v>20</v>
      </c>
      <c r="B56" s="144"/>
      <c r="C56" s="162">
        <f t="shared" si="7"/>
        <v>20</v>
      </c>
      <c r="D56" s="146"/>
      <c r="E56" s="30">
        <v>0</v>
      </c>
      <c r="F56" s="145" t="s">
        <v>18</v>
      </c>
      <c r="G56" s="163">
        <f t="shared" si="8"/>
        <v>0</v>
      </c>
      <c r="H56" s="30"/>
      <c r="I56" s="30"/>
      <c r="J56" s="30">
        <v>1</v>
      </c>
      <c r="K56" s="145" t="s">
        <v>18</v>
      </c>
      <c r="L56" s="163">
        <f t="shared" si="9"/>
        <v>20</v>
      </c>
      <c r="M56" s="30"/>
      <c r="N56" s="30">
        <v>1</v>
      </c>
      <c r="O56" s="145" t="s">
        <v>18</v>
      </c>
      <c r="P56" s="163">
        <f t="shared" si="10"/>
        <v>20</v>
      </c>
      <c r="Q56" s="30">
        <v>2</v>
      </c>
      <c r="R56" s="145" t="s">
        <v>18</v>
      </c>
      <c r="S56" s="164">
        <f t="shared" si="11"/>
        <v>40</v>
      </c>
      <c r="T56" s="149">
        <f t="shared" si="12"/>
        <v>6400</v>
      </c>
      <c r="U56" s="149">
        <f t="shared" si="13"/>
        <v>6400</v>
      </c>
      <c r="V56" s="152"/>
      <c r="W56" s="151">
        <f t="shared" si="14"/>
        <v>0</v>
      </c>
      <c r="X56" s="152"/>
    </row>
    <row r="57" spans="1:26" ht="14.25" customHeight="1">
      <c r="A57" s="119" t="s">
        <v>37</v>
      </c>
      <c r="B57" s="3"/>
      <c r="C57" s="54"/>
      <c r="D57" s="5"/>
      <c r="E57" s="61">
        <f>SUM(E50:E56)</f>
        <v>18</v>
      </c>
      <c r="F57" s="58"/>
      <c r="G57" s="153">
        <f>SUM(G50:G56)</f>
        <v>117</v>
      </c>
      <c r="H57" s="66"/>
      <c r="I57" s="66"/>
      <c r="J57" s="61">
        <f>SUM(J50:J56)</f>
        <v>20</v>
      </c>
      <c r="K57" s="58"/>
      <c r="L57" s="153">
        <f>SUM(L50:L56)</f>
        <v>118</v>
      </c>
      <c r="M57" s="66"/>
      <c r="N57" s="61">
        <f>SUM(N50:N56)</f>
        <v>19</v>
      </c>
      <c r="O57" s="58"/>
      <c r="P57" s="153">
        <f>SUM(P50:P56)</f>
        <v>120</v>
      </c>
      <c r="Q57" s="61">
        <f>SUM(Q50:Q56)</f>
        <v>18</v>
      </c>
      <c r="R57" s="58"/>
      <c r="S57" s="154">
        <f>SUM(S50:S56)</f>
        <v>120</v>
      </c>
    </row>
    <row r="58" spans="1:26" ht="14.25" customHeight="1">
      <c r="A58" s="17"/>
      <c r="B58" s="3"/>
      <c r="C58" s="54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8"/>
    </row>
    <row r="59" spans="1:26" ht="14.25" customHeight="1" thickBot="1">
      <c r="A59" s="156"/>
      <c r="B59" s="157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9"/>
      <c r="U59" s="155">
        <f>(G57+L57+P57+S57)/4</f>
        <v>118.75</v>
      </c>
    </row>
  </sheetData>
  <mergeCells count="5">
    <mergeCell ref="E38:L38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1399</vt:lpstr>
      <vt:lpstr>'1399'!Print_Area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Newland, Angela</cp:lastModifiedBy>
  <cp:lastPrinted>2016-03-18T18:52:05Z</cp:lastPrinted>
  <dcterms:created xsi:type="dcterms:W3CDTF">1998-07-22T12:50:39Z</dcterms:created>
  <dcterms:modified xsi:type="dcterms:W3CDTF">2016-11-09T15:15:25Z</dcterms:modified>
</cp:coreProperties>
</file>