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13_ncr:1_{911164EF-8557-4F1B-A22D-19F1F67ECFCC}" xr6:coauthVersionLast="38" xr6:coauthVersionMax="38" xr10:uidLastSave="{00000000-0000-0000-0000-000000000000}"/>
  <bookViews>
    <workbookView xWindow="0" yWindow="0" windowWidth="21495" windowHeight="11685" tabRatio="601" xr2:uid="{00000000-000D-0000-FFFF-FFFF00000000}"/>
  </bookViews>
  <sheets>
    <sheet name="1497" sheetId="2" r:id="rId1"/>
  </sheets>
  <definedNames>
    <definedName name="_xlnm.Print_Area" localSheetId="0">'1497'!$A$1:$R$45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43" i="2" l="1"/>
  <c r="K42" i="2"/>
  <c r="K41" i="2"/>
  <c r="G44" i="2"/>
  <c r="G43" i="2"/>
  <c r="G42" i="2"/>
  <c r="G41" i="2"/>
  <c r="K19" i="2"/>
  <c r="E19" i="2" s="1"/>
  <c r="M19" i="2" l="1"/>
  <c r="P55" i="2"/>
  <c r="M55" i="2"/>
  <c r="I55" i="2"/>
  <c r="E55" i="2"/>
  <c r="S54" i="2"/>
  <c r="C54" i="2"/>
  <c r="R54" i="2" s="1"/>
  <c r="A54" i="2"/>
  <c r="S53" i="2"/>
  <c r="C53" i="2"/>
  <c r="G53" i="2" s="1"/>
  <c r="A53" i="2"/>
  <c r="S52" i="2"/>
  <c r="C52" i="2"/>
  <c r="K52" i="2" s="1"/>
  <c r="A52" i="2"/>
  <c r="I44" i="2"/>
  <c r="E37" i="2"/>
  <c r="C37" i="2"/>
  <c r="M37" i="2" s="1"/>
  <c r="G36" i="2"/>
  <c r="G38" i="2" s="1"/>
  <c r="I13" i="2"/>
  <c r="I12" i="2"/>
  <c r="T53" i="2" s="1"/>
  <c r="I11" i="2"/>
  <c r="T52" i="2" s="1"/>
  <c r="K9" i="2"/>
  <c r="K23" i="2" s="1"/>
  <c r="M23" i="2" s="1"/>
  <c r="G6" i="2"/>
  <c r="V53" i="2" l="1"/>
  <c r="K18" i="2"/>
  <c r="M18" i="2" s="1"/>
  <c r="K20" i="2"/>
  <c r="E20" i="2" s="1"/>
  <c r="K13" i="2"/>
  <c r="K11" i="2"/>
  <c r="E11" i="2" s="1"/>
  <c r="K16" i="2"/>
  <c r="M16" i="2" s="1"/>
  <c r="K21" i="2"/>
  <c r="M21" i="2" s="1"/>
  <c r="O53" i="2"/>
  <c r="K54" i="2"/>
  <c r="K17" i="2"/>
  <c r="M17" i="2" s="1"/>
  <c r="K22" i="2"/>
  <c r="M22" i="2" s="1"/>
  <c r="T54" i="2"/>
  <c r="V54" i="2" s="1"/>
  <c r="M13" i="2"/>
  <c r="E13" i="2"/>
  <c r="V52" i="2"/>
  <c r="M35" i="2"/>
  <c r="E35" i="2"/>
  <c r="K12" i="2"/>
  <c r="K14" i="2"/>
  <c r="K15" i="2"/>
  <c r="E21" i="2"/>
  <c r="E23" i="2"/>
  <c r="I36" i="2"/>
  <c r="I38" i="2" s="1"/>
  <c r="O52" i="2"/>
  <c r="K53" i="2"/>
  <c r="G54" i="2"/>
  <c r="M20" i="2"/>
  <c r="K24" i="2"/>
  <c r="K25" i="2"/>
  <c r="K26" i="2"/>
  <c r="K27" i="2"/>
  <c r="K28" i="2"/>
  <c r="K29" i="2"/>
  <c r="K30" i="2"/>
  <c r="K31" i="2"/>
  <c r="K32" i="2"/>
  <c r="K33" i="2"/>
  <c r="K34" i="2"/>
  <c r="G52" i="2"/>
  <c r="R53" i="2"/>
  <c r="O54" i="2"/>
  <c r="R52" i="2"/>
  <c r="K55" i="2" l="1"/>
  <c r="R55" i="2"/>
  <c r="E18" i="2"/>
  <c r="M11" i="2"/>
  <c r="G55" i="2"/>
  <c r="O55" i="2"/>
  <c r="E22" i="2"/>
  <c r="E16" i="2"/>
  <c r="E17" i="2"/>
  <c r="K44" i="2"/>
  <c r="M32" i="2"/>
  <c r="E32" i="2"/>
  <c r="M28" i="2"/>
  <c r="E28" i="2"/>
  <c r="M24" i="2"/>
  <c r="E24" i="2"/>
  <c r="E14" i="2"/>
  <c r="M14" i="2"/>
  <c r="M34" i="2"/>
  <c r="E34" i="2"/>
  <c r="M30" i="2"/>
  <c r="E30" i="2"/>
  <c r="M26" i="2"/>
  <c r="E26" i="2"/>
  <c r="M31" i="2"/>
  <c r="E31" i="2"/>
  <c r="M27" i="2"/>
  <c r="E27" i="2"/>
  <c r="M12" i="2"/>
  <c r="E12" i="2"/>
  <c r="K36" i="2"/>
  <c r="M33" i="2"/>
  <c r="E33" i="2"/>
  <c r="M29" i="2"/>
  <c r="E29" i="2"/>
  <c r="M25" i="2"/>
  <c r="E25" i="2"/>
  <c r="E15" i="2"/>
  <c r="M15" i="2"/>
  <c r="T56" i="2" l="1"/>
  <c r="E36" i="2"/>
  <c r="K38" i="2"/>
  <c r="E38" i="2" s="1"/>
  <c r="M36" i="2"/>
  <c r="M38" i="2" s="1"/>
  <c r="K6" i="2" s="1"/>
  <c r="O25" i="2" l="1"/>
  <c r="O19" i="2"/>
  <c r="O32" i="2"/>
  <c r="O26" i="2"/>
  <c r="O30" i="2"/>
  <c r="O31" i="2"/>
  <c r="O29" i="2"/>
  <c r="O28" i="2"/>
  <c r="O14" i="2"/>
  <c r="O34" i="2"/>
  <c r="O15" i="2"/>
  <c r="O6" i="2"/>
  <c r="O17" i="2"/>
  <c r="O16" i="2"/>
  <c r="O21" i="2"/>
  <c r="O22" i="2"/>
  <c r="O18" i="2"/>
  <c r="O23" i="2"/>
  <c r="O37" i="2"/>
  <c r="R37" i="2" s="1"/>
  <c r="O11" i="2"/>
  <c r="O20" i="2"/>
  <c r="O13" i="2"/>
  <c r="O35" i="2"/>
  <c r="O33" i="2"/>
  <c r="O27" i="2"/>
  <c r="O24" i="2"/>
  <c r="O12" i="2"/>
  <c r="R23" i="2" l="1"/>
  <c r="R35" i="2"/>
  <c r="O36" i="2"/>
  <c r="O38" i="2" s="1"/>
  <c r="R13" i="2"/>
  <c r="R36" i="2" l="1"/>
  <c r="R38" i="2" s="1"/>
</calcChain>
</file>

<file path=xl/sharedStrings.xml><?xml version="1.0" encoding="utf-8"?>
<sst xmlns="http://schemas.openxmlformats.org/spreadsheetml/2006/main" count="118" uniqueCount="61">
  <si>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</si>
  <si>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</si>
  <si>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</si>
  <si>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</si>
  <si>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</si>
  <si>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</si>
  <si>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</si>
  <si>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</si>
  <si>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</si>
  <si>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</si>
  <si>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</si>
  <si>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</si>
  <si>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</si>
  <si>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</si>
  <si>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</si>
  <si>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</si>
  <si>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</si>
  <si>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</si>
  <si>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</si>
  <si>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</si>
  <si>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</si>
  <si>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</si>
  <si>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</si>
  <si>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</si>
  <si>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</si>
  <si>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</si>
  <si>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</si>
  <si>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</si>
  <si>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</si>
  <si>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</si>
  <si>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</si>
  <si>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</si>
  <si>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</si>
  <si>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</si>
  <si>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</si>
  <si>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2nd chance drawing prize</t>
  </si>
  <si>
    <t>SUBTOTAL</t>
  </si>
  <si>
    <t>One of the following GLEPS will be used in each book of tickets.  Each structure below will be used for approximately 25% of the books.</t>
  </si>
  <si>
    <t>5X = WIN 5 TIMES THE PRIZE</t>
  </si>
  <si>
    <t>10X = WIN 10 TIMES THE PRIZE</t>
  </si>
  <si>
    <t>$25x2</t>
  </si>
  <si>
    <t>$50 + ($25x2)</t>
  </si>
  <si>
    <t>$50x2</t>
  </si>
  <si>
    <t>($10x5) + ($5x10)</t>
  </si>
  <si>
    <t>$10 + ($5x8)</t>
  </si>
  <si>
    <t>($100x4) + ($50x2)</t>
  </si>
  <si>
    <r>
      <t xml:space="preserve">($10x5) + ($20x10) + $25 </t>
    </r>
    <r>
      <rPr>
        <b/>
        <sz val="12"/>
        <color rgb="FF7030A0"/>
        <rFont val="Calibri"/>
        <family val="2"/>
        <scheme val="minor"/>
      </rPr>
      <t>(10X)</t>
    </r>
  </si>
  <si>
    <r>
      <t xml:space="preserve">$5 + </t>
    </r>
    <r>
      <rPr>
        <b/>
        <sz val="12"/>
        <color rgb="FF7030A0"/>
        <rFont val="Calibri"/>
        <family val="2"/>
        <scheme val="minor"/>
      </rPr>
      <t>$2 (10X)</t>
    </r>
  </si>
  <si>
    <t>$5 (10X)</t>
  </si>
  <si>
    <t>$10 (10X)</t>
  </si>
  <si>
    <t>$20 (5X)</t>
  </si>
  <si>
    <t>$10 (5X)</t>
  </si>
  <si>
    <t>$5 (5X)</t>
  </si>
  <si>
    <t>$100 (5X)</t>
  </si>
  <si>
    <t>($5x10) + ($10x10) + ($25x6) + ($50x4)</t>
  </si>
  <si>
    <t>MONEY BAG = WIN ALL 30 PRIZES</t>
  </si>
  <si>
    <t>($50x10) + ($500x7) + ($100x9) + ($25x4) (WIN ALL)</t>
  </si>
  <si>
    <t>$100 (10X)</t>
  </si>
  <si>
    <t>MID</t>
  </si>
  <si>
    <t>INSTANT GAME 1497 - "25 GRAND"</t>
  </si>
  <si>
    <t>NOVEMBER 14, 2018 -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</si>
</sst>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9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u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2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5" xfId="0" applyFont="1" applyBorder="1"/>
    <xf numFmtId="3" fontId="2" fillId="0" borderId="4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4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6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7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5" xfId="0" applyFont="1" applyFill="1" applyBorder="1"/>
    <xf numFmtId="10" fontId="2" fillId="0" borderId="5" xfId="0" applyNumberFormat="1" applyFont="1" applyFill="1" applyBorder="1" applyAlignment="1">
      <alignment horizontal="left"/>
    </xf>
    <xf numFmtId="8" fontId="2" fillId="0" borderId="0" xfId="2" applyFont="1" applyBorder="1"/>
    <xf numFmtId="5" fontId="2" fillId="0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42" fontId="2" fillId="0" borderId="2" xfId="0" applyNumberFormat="1" applyFont="1" applyFill="1" applyBorder="1" applyAlignment="1">
      <alignment horizontal="right"/>
    </xf>
    <xf numFmtId="5" fontId="2" fillId="0" borderId="2" xfId="0" applyNumberFormat="1" applyFont="1" applyFill="1" applyBorder="1"/>
    <xf numFmtId="10" fontId="2" fillId="0" borderId="2" xfId="0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/>
    <xf numFmtId="10" fontId="2" fillId="0" borderId="5" xfId="0" applyNumberFormat="1" applyFont="1" applyBorder="1" applyAlignment="1">
      <alignment horizontal="left"/>
    </xf>
    <xf numFmtId="0" fontId="2" fillId="0" borderId="11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/>
    <xf numFmtId="10" fontId="2" fillId="0" borderId="2" xfId="0" applyNumberFormat="1" applyFont="1" applyBorder="1"/>
    <xf numFmtId="0" fontId="2" fillId="0" borderId="2" xfId="0" applyFont="1" applyBorder="1"/>
    <xf numFmtId="10" fontId="2" fillId="0" borderId="8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5" xfId="0" applyFont="1" applyBorder="1"/>
    <xf numFmtId="0" fontId="5" fillId="0" borderId="4" xfId="0" applyFont="1" applyBorder="1"/>
    <xf numFmtId="0" fontId="6" fillId="0" borderId="4" xfId="0" applyFont="1" applyBorder="1"/>
    <xf numFmtId="6" fontId="2" fillId="0" borderId="12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left"/>
    </xf>
    <xf numFmtId="0" fontId="7" fillId="0" borderId="4" xfId="0" applyFont="1" applyBorder="1"/>
    <xf numFmtId="0" fontId="4" fillId="0" borderId="4" xfId="0" applyFont="1" applyBorder="1"/>
    <xf numFmtId="164" fontId="2" fillId="0" borderId="0" xfId="0" applyNumberFormat="1" applyFont="1" applyBorder="1"/>
    <xf numFmtId="0" fontId="8" fillId="0" borderId="4" xfId="0" applyFont="1" applyBorder="1"/>
    <xf numFmtId="6" fontId="2" fillId="0" borderId="17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3" fontId="2" fillId="0" borderId="1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4" fillId="0" borderId="4" xfId="0" applyNumberFormat="1" applyFont="1" applyBorder="1" applyAlignment="1">
      <alignment horizontal="left"/>
    </xf>
    <xf numFmtId="10" fontId="4" fillId="0" borderId="4" xfId="0" applyNumberFormat="1" applyFont="1" applyBorder="1"/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6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7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10" fontId="2" fillId="0" borderId="0" xfId="0" applyNumberFormat="1" applyFont="1" applyFill="1"/>
    <xf numFmtId="5" fontId="2" fillId="0" borderId="5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6" fontId="2" fillId="0" borderId="6" xfId="0" applyNumberFormat="1" applyFont="1" applyFill="1" applyBorder="1" applyAlignment="1">
      <alignment horizontal="left"/>
    </xf>
    <xf numFmtId="5" fontId="2" fillId="0" borderId="1" xfId="0" applyNumberFormat="1" applyFont="1" applyFill="1" applyBorder="1" applyAlignment="1">
      <alignment horizontal="center"/>
    </xf>
    <xf numFmtId="5" fontId="2" fillId="0" borderId="1" xfId="0" applyNumberFormat="1" applyFont="1" applyFill="1" applyBorder="1" applyAlignment="1">
      <alignment horizontal="left"/>
    </xf>
    <xf numFmtId="5" fontId="2" fillId="0" borderId="7" xfId="0" applyNumberFormat="1" applyFont="1" applyFill="1" applyBorder="1" applyAlignment="1">
      <alignment horizontal="left"/>
    </xf>
    <xf numFmtId="6" fontId="2" fillId="0" borderId="4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5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4" fontId="2" fillId="0" borderId="0" xfId="0" applyNumberFormat="1" applyFont="1" applyAlignment="1">
      <alignment horizontal="center"/>
    </xf>
    <xf numFmtId="6" fontId="2" fillId="0" borderId="9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center"/>
    </xf>
    <xf numFmtId="0" fontId="2" fillId="0" borderId="3" xfId="0" applyFont="1" applyBorder="1"/>
    <xf numFmtId="0" fontId="2" fillId="0" borderId="10" xfId="0" applyFont="1" applyBorder="1"/>
    <xf numFmtId="5" fontId="2" fillId="0" borderId="0" xfId="0" applyNumberFormat="1" applyFont="1" applyBorder="1" applyAlignment="1">
      <alignment horizontal="center"/>
    </xf>
    <xf numFmtId="170" fontId="3" fillId="0" borderId="0" xfId="0" applyNumberFormat="1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5" fillId="0" borderId="4" xfId="0" applyNumberFormat="1" applyFont="1" applyFill="1" applyBorder="1" applyAlignment="1">
      <alignment horizontal="left"/>
    </xf>
    <xf numFmtId="6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5" xfId="0" applyFont="1" applyFill="1" applyBorder="1"/>
    <xf numFmtId="6" fontId="6" fillId="2" borderId="4" xfId="0" applyNumberFormat="1" applyFont="1" applyFill="1" applyBorder="1" applyAlignment="1">
      <alignment horizontal="left"/>
    </xf>
    <xf numFmtId="6" fontId="5" fillId="2" borderId="4" xfId="0" applyNumberFormat="1" applyFont="1" applyFill="1" applyBorder="1" applyAlignment="1">
      <alignment horizontal="left" vertical="top" wrapText="1"/>
    </xf>
    <xf numFmtId="38" fontId="2" fillId="2" borderId="0" xfId="1" applyNumberFormat="1" applyFont="1" applyFill="1" applyBorder="1" applyAlignment="1">
      <alignment horizontal="center" vertical="center"/>
    </xf>
    <xf numFmtId="5" fontId="2" fillId="2" borderId="0" xfId="0" applyNumberFormat="1" applyFont="1" applyFill="1" applyBorder="1" applyAlignment="1">
      <alignment horizontal="right" vertical="center"/>
    </xf>
    <xf numFmtId="5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vertical="center"/>
    </xf>
    <xf numFmtId="5" fontId="2" fillId="2" borderId="0" xfId="0" applyNumberFormat="1" applyFont="1" applyFill="1" applyBorder="1" applyAlignment="1">
      <alignment vertical="center"/>
    </xf>
    <xf numFmtId="10" fontId="2" fillId="2" borderId="0" xfId="0" applyNumberFormat="1" applyFont="1" applyFill="1" applyBorder="1" applyAlignment="1">
      <alignment vertical="center"/>
    </xf>
    <xf numFmtId="10" fontId="2" fillId="2" borderId="5" xfId="0" applyNumberFormat="1" applyFont="1" applyFill="1" applyBorder="1" applyAlignment="1">
      <alignment horizontal="left"/>
    </xf>
    <xf numFmtId="6" fontId="5" fillId="2" borderId="4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8" fontId="2" fillId="2" borderId="0" xfId="2" applyFont="1" applyFill="1"/>
    <xf numFmtId="0" fontId="2" fillId="2" borderId="0" xfId="0" applyFont="1" applyFill="1"/>
    <xf numFmtId="38" fontId="2" fillId="2" borderId="0" xfId="1" applyNumberFormat="1" applyFont="1" applyFill="1"/>
    <xf numFmtId="6" fontId="2" fillId="2" borderId="11" xfId="0" applyNumberFormat="1" applyFont="1" applyFill="1" applyBorder="1" applyAlignment="1">
      <alignment horizontal="left"/>
    </xf>
    <xf numFmtId="38" fontId="2" fillId="2" borderId="2" xfId="1" applyNumberFormat="1" applyFont="1" applyFill="1" applyBorder="1" applyAlignment="1">
      <alignment horizontal="center"/>
    </xf>
    <xf numFmtId="5" fontId="2" fillId="2" borderId="2" xfId="0" applyNumberFormat="1" applyFont="1" applyFill="1" applyBorder="1" applyAlignment="1">
      <alignment horizontal="right"/>
    </xf>
    <xf numFmtId="5" fontId="2" fillId="2" borderId="2" xfId="0" applyNumberFormat="1" applyFont="1" applyFill="1" applyBorder="1" applyAlignment="1">
      <alignment horizontal="left"/>
    </xf>
    <xf numFmtId="4" fontId="2" fillId="2" borderId="2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center"/>
    </xf>
    <xf numFmtId="3" fontId="2" fillId="2" borderId="2" xfId="0" applyNumberFormat="1" applyFont="1" applyFill="1" applyBorder="1"/>
    <xf numFmtId="42" fontId="2" fillId="2" borderId="2" xfId="0" applyNumberFormat="1" applyFont="1" applyFill="1" applyBorder="1" applyAlignment="1">
      <alignment horizontal="right"/>
    </xf>
    <xf numFmtId="5" fontId="2" fillId="2" borderId="2" xfId="0" applyNumberFormat="1" applyFont="1" applyFill="1" applyBorder="1"/>
    <xf numFmtId="10" fontId="2" fillId="2" borderId="2" xfId="0" applyNumberFormat="1" applyFont="1" applyFill="1" applyBorder="1" applyAlignment="1">
      <alignment horizontal="center"/>
    </xf>
    <xf numFmtId="10" fontId="2" fillId="2" borderId="2" xfId="0" applyNumberFormat="1" applyFont="1" applyFill="1" applyBorder="1"/>
    <xf numFmtId="10" fontId="2" fillId="2" borderId="8" xfId="0" applyNumberFormat="1" applyFont="1" applyFill="1" applyBorder="1" applyAlignment="1">
      <alignment horizontal="left"/>
    </xf>
    <xf numFmtId="8" fontId="2" fillId="0" borderId="0" xfId="2" applyFont="1" applyFill="1"/>
    <xf numFmtId="38" fontId="2" fillId="0" borderId="0" xfId="1" applyNumberFormat="1" applyFont="1" applyFill="1"/>
    <xf numFmtId="38" fontId="3" fillId="0" borderId="0" xfId="1" applyNumberFormat="1" applyFont="1" applyFill="1" applyBorder="1" applyAlignment="1">
      <alignment horizontal="center"/>
    </xf>
    <xf numFmtId="6" fontId="7" fillId="0" borderId="4" xfId="0" applyNumberFormat="1" applyFont="1" applyFill="1" applyBorder="1" applyAlignment="1">
      <alignment horizontal="lef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6055E-5DAE-4C34-8C85-48A43421208C}">
  <sheetPr>
    <pageSetUpPr fitToPage="1"/>
  </sheetPr>
  <dimension ref="A1:Z73"/>
  <sheetViews>
    <sheetView tabSelected="1" zoomScaleNormal="100" zoomScaleSheetLayoutView="70" workbookViewId="0">
      <selection activeCell="K44" sqref="K44"/>
    </sheetView>
  </sheetViews>
  <sheetFormatPr defaultColWidth="10.7109375" defaultRowHeight="14.25" customHeight="1"/>
  <cols>
    <col min="1" max="1" width="51.28515625" style="1" customWidth="1"/>
    <col min="2" max="2" width="6.7109375" style="146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3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3.2851562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3.140625" style="1" bestFit="1" customWidth="1"/>
    <col min="17" max="17" width="1.85546875" style="1" customWidth="1"/>
    <col min="18" max="18" width="16.28515625" style="1" customWidth="1"/>
    <col min="19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78" t="s">
        <v>26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80"/>
    </row>
    <row r="2" spans="1:26" ht="14.25" customHeight="1">
      <c r="A2" s="181" t="s">
        <v>25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3"/>
    </row>
    <row r="3" spans="1:26" ht="14.25" customHeight="1">
      <c r="A3" s="181" t="s">
        <v>59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3"/>
    </row>
    <row r="4" spans="1:26" ht="14.25" customHeight="1">
      <c r="A4" s="184" t="s">
        <v>60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6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180000</v>
      </c>
      <c r="B6" s="11"/>
      <c r="C6" s="12">
        <v>25</v>
      </c>
      <c r="D6" s="13" t="s">
        <v>0</v>
      </c>
      <c r="E6" s="14" t="s">
        <v>1</v>
      </c>
      <c r="F6" s="14"/>
      <c r="G6" s="12">
        <f>A6*C6</f>
        <v>4500000</v>
      </c>
      <c r="H6" s="12" t="s">
        <v>0</v>
      </c>
      <c r="I6" s="15" t="s">
        <v>2</v>
      </c>
      <c r="J6" s="14"/>
      <c r="K6" s="16">
        <f>M38</f>
        <v>3375200</v>
      </c>
      <c r="L6" s="14"/>
      <c r="M6" s="17" t="s">
        <v>3</v>
      </c>
      <c r="N6" s="14"/>
      <c r="O6" s="18">
        <f>K6/G6</f>
        <v>0.7500444444444444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177"/>
      <c r="Q8" s="6"/>
      <c r="R8" s="9"/>
      <c r="Y8" s="25"/>
      <c r="Z8" s="26"/>
    </row>
    <row r="9" spans="1:26" ht="14.25" customHeight="1">
      <c r="A9" s="21"/>
      <c r="B9" s="4" t="s">
        <v>28</v>
      </c>
      <c r="C9" s="17"/>
      <c r="D9" s="17"/>
      <c r="E9" s="15" t="s">
        <v>6</v>
      </c>
      <c r="F9" s="15"/>
      <c r="G9" s="15">
        <v>25</v>
      </c>
      <c r="H9" s="15"/>
      <c r="I9" s="27">
        <v>30000</v>
      </c>
      <c r="J9" s="27"/>
      <c r="K9" s="28">
        <f>A6/I9</f>
        <v>6</v>
      </c>
      <c r="L9" s="15"/>
      <c r="M9" s="15" t="s">
        <v>7</v>
      </c>
      <c r="N9" s="15"/>
      <c r="O9" s="15" t="s">
        <v>8</v>
      </c>
      <c r="P9" s="177"/>
      <c r="Q9" s="6"/>
      <c r="R9" s="9"/>
    </row>
    <row r="10" spans="1:26" s="39" customFormat="1" ht="14.25" customHeight="1">
      <c r="A10" s="29" t="s">
        <v>9</v>
      </c>
      <c r="B10" s="30" t="s">
        <v>29</v>
      </c>
      <c r="C10" s="31" t="s">
        <v>9</v>
      </c>
      <c r="D10" s="32"/>
      <c r="E10" s="33" t="s">
        <v>10</v>
      </c>
      <c r="F10" s="33"/>
      <c r="G10" s="33" t="s">
        <v>33</v>
      </c>
      <c r="H10" s="33"/>
      <c r="I10" s="33" t="s">
        <v>11</v>
      </c>
      <c r="J10" s="34"/>
      <c r="K10" s="33" t="s">
        <v>12</v>
      </c>
      <c r="L10" s="35"/>
      <c r="M10" s="33" t="s">
        <v>13</v>
      </c>
      <c r="N10" s="33"/>
      <c r="O10" s="33" t="s">
        <v>14</v>
      </c>
      <c r="P10" s="36"/>
      <c r="Q10" s="37"/>
      <c r="R10" s="38"/>
    </row>
    <row r="11" spans="1:26" ht="14.25" customHeight="1">
      <c r="A11" s="42">
        <v>25</v>
      </c>
      <c r="B11" s="43">
        <v>1</v>
      </c>
      <c r="C11" s="44">
        <v>25</v>
      </c>
      <c r="D11" s="45"/>
      <c r="E11" s="46">
        <f t="shared" ref="E11:E38" si="0">$A$6/K11</f>
        <v>25</v>
      </c>
      <c r="F11" s="24"/>
      <c r="G11" s="46">
        <v>1</v>
      </c>
      <c r="H11" s="15"/>
      <c r="I11" s="47">
        <f t="shared" ref="I11:I13" si="1">G11*($I$9/$G$9)</f>
        <v>1200</v>
      </c>
      <c r="J11" s="47"/>
      <c r="K11" s="27">
        <f t="shared" ref="K11:K34" si="2">I11*$K$9</f>
        <v>7200</v>
      </c>
      <c r="L11" s="48"/>
      <c r="M11" s="49">
        <f t="shared" ref="M11:M37" si="3">K11*C11</f>
        <v>180000</v>
      </c>
      <c r="N11" s="50"/>
      <c r="O11" s="51">
        <f t="shared" ref="O11:O35" si="4">(M11/$K$6)</f>
        <v>5.3330173026783598E-2</v>
      </c>
      <c r="P11" s="52"/>
      <c r="Q11" s="15"/>
      <c r="R11" s="53"/>
      <c r="S11" s="40"/>
      <c r="V11" s="41"/>
    </row>
    <row r="12" spans="1:26" ht="14.25" customHeight="1">
      <c r="A12" s="147" t="s">
        <v>52</v>
      </c>
      <c r="B12" s="43">
        <v>1</v>
      </c>
      <c r="C12" s="44">
        <v>25</v>
      </c>
      <c r="D12" s="45"/>
      <c r="E12" s="46">
        <f t="shared" si="0"/>
        <v>12.5</v>
      </c>
      <c r="F12" s="24"/>
      <c r="G12" s="46">
        <v>2</v>
      </c>
      <c r="H12" s="15"/>
      <c r="I12" s="47">
        <f t="shared" si="1"/>
        <v>2400</v>
      </c>
      <c r="J12" s="47"/>
      <c r="K12" s="27">
        <f t="shared" si="2"/>
        <v>14400</v>
      </c>
      <c r="L12" s="48"/>
      <c r="M12" s="49">
        <f t="shared" si="3"/>
        <v>360000</v>
      </c>
      <c r="N12" s="50"/>
      <c r="O12" s="51">
        <f t="shared" si="4"/>
        <v>0.1066603460535672</v>
      </c>
      <c r="P12" s="52"/>
      <c r="Q12" s="15"/>
      <c r="R12" s="54" t="s">
        <v>24</v>
      </c>
      <c r="S12" s="40"/>
      <c r="V12" s="41"/>
    </row>
    <row r="13" spans="1:26" ht="14.25" customHeight="1">
      <c r="A13" s="42" t="s">
        <v>47</v>
      </c>
      <c r="B13" s="43">
        <v>2</v>
      </c>
      <c r="C13" s="44">
        <v>25</v>
      </c>
      <c r="D13" s="45"/>
      <c r="E13" s="46">
        <f t="shared" si="0"/>
        <v>12.5</v>
      </c>
      <c r="F13" s="24"/>
      <c r="G13" s="46">
        <v>2</v>
      </c>
      <c r="H13" s="15"/>
      <c r="I13" s="47">
        <f t="shared" si="1"/>
        <v>2400</v>
      </c>
      <c r="J13" s="47"/>
      <c r="K13" s="27">
        <f t="shared" si="2"/>
        <v>14400</v>
      </c>
      <c r="L13" s="48"/>
      <c r="M13" s="49">
        <f t="shared" si="3"/>
        <v>360000</v>
      </c>
      <c r="N13" s="50"/>
      <c r="O13" s="51">
        <f t="shared" si="4"/>
        <v>0.1066603460535672</v>
      </c>
      <c r="P13" s="52"/>
      <c r="Q13" s="15"/>
      <c r="R13" s="54">
        <f>SUM(O11:O13)</f>
        <v>0.266650865133918</v>
      </c>
      <c r="S13" s="40"/>
      <c r="V13" s="41"/>
    </row>
    <row r="14" spans="1:26" ht="14.25" customHeight="1">
      <c r="A14" s="148">
        <v>50</v>
      </c>
      <c r="B14" s="149">
        <v>1</v>
      </c>
      <c r="C14" s="150">
        <v>50</v>
      </c>
      <c r="D14" s="151"/>
      <c r="E14" s="152">
        <f t="shared" si="0"/>
        <v>60</v>
      </c>
      <c r="F14" s="153"/>
      <c r="G14" s="152" t="s">
        <v>0</v>
      </c>
      <c r="H14" s="154"/>
      <c r="I14" s="155">
        <v>500</v>
      </c>
      <c r="J14" s="155"/>
      <c r="K14" s="156">
        <f t="shared" si="2"/>
        <v>3000</v>
      </c>
      <c r="L14" s="157"/>
      <c r="M14" s="158">
        <f t="shared" si="3"/>
        <v>150000</v>
      </c>
      <c r="N14" s="159"/>
      <c r="O14" s="160">
        <f t="shared" si="4"/>
        <v>4.4441810855652998E-2</v>
      </c>
      <c r="P14" s="161"/>
      <c r="Q14" s="154"/>
      <c r="R14" s="162"/>
      <c r="S14" s="55"/>
      <c r="V14" s="41"/>
    </row>
    <row r="15" spans="1:26" ht="14.25" customHeight="1">
      <c r="A15" s="148" t="s">
        <v>40</v>
      </c>
      <c r="B15" s="149">
        <v>2</v>
      </c>
      <c r="C15" s="150">
        <v>50</v>
      </c>
      <c r="D15" s="151"/>
      <c r="E15" s="152">
        <f t="shared" si="0"/>
        <v>60</v>
      </c>
      <c r="F15" s="153"/>
      <c r="G15" s="152" t="s">
        <v>0</v>
      </c>
      <c r="H15" s="154"/>
      <c r="I15" s="155">
        <v>500</v>
      </c>
      <c r="J15" s="155"/>
      <c r="K15" s="156">
        <f t="shared" si="2"/>
        <v>3000</v>
      </c>
      <c r="L15" s="157"/>
      <c r="M15" s="158">
        <f t="shared" si="3"/>
        <v>150000</v>
      </c>
      <c r="N15" s="159"/>
      <c r="O15" s="160">
        <f t="shared" si="4"/>
        <v>4.4441810855652998E-2</v>
      </c>
      <c r="P15" s="161"/>
      <c r="Q15" s="154"/>
      <c r="R15" s="162"/>
      <c r="S15" s="55"/>
      <c r="V15" s="41"/>
    </row>
    <row r="16" spans="1:26" ht="15.75">
      <c r="A16" s="164" t="s">
        <v>51</v>
      </c>
      <c r="B16" s="165">
        <v>1</v>
      </c>
      <c r="C16" s="166">
        <v>50</v>
      </c>
      <c r="D16" s="167"/>
      <c r="E16" s="152">
        <f t="shared" si="0"/>
        <v>30</v>
      </c>
      <c r="F16" s="168"/>
      <c r="G16" s="169" t="s">
        <v>0</v>
      </c>
      <c r="H16" s="170"/>
      <c r="I16" s="171">
        <v>1000</v>
      </c>
      <c r="J16" s="171"/>
      <c r="K16" s="156">
        <f t="shared" si="2"/>
        <v>6000</v>
      </c>
      <c r="L16" s="172"/>
      <c r="M16" s="158">
        <f t="shared" si="3"/>
        <v>300000</v>
      </c>
      <c r="N16" s="173"/>
      <c r="O16" s="160">
        <f t="shared" si="4"/>
        <v>8.8883621711305996E-2</v>
      </c>
      <c r="P16" s="174"/>
      <c r="Q16" s="170"/>
      <c r="R16" s="162"/>
      <c r="S16" s="40"/>
      <c r="V16" s="41"/>
    </row>
    <row r="17" spans="1:22" ht="14.25" customHeight="1">
      <c r="A17" s="163" t="s">
        <v>48</v>
      </c>
      <c r="B17" s="149">
        <v>1</v>
      </c>
      <c r="C17" s="150">
        <v>50</v>
      </c>
      <c r="D17" s="151"/>
      <c r="E17" s="152">
        <f t="shared" si="0"/>
        <v>30.18108651911469</v>
      </c>
      <c r="F17" s="153"/>
      <c r="G17" s="152" t="s">
        <v>0</v>
      </c>
      <c r="H17" s="154"/>
      <c r="I17" s="155">
        <v>994</v>
      </c>
      <c r="J17" s="155"/>
      <c r="K17" s="156">
        <f t="shared" si="2"/>
        <v>5964</v>
      </c>
      <c r="L17" s="157"/>
      <c r="M17" s="158">
        <f t="shared" si="3"/>
        <v>298200</v>
      </c>
      <c r="N17" s="159"/>
      <c r="O17" s="160">
        <f t="shared" si="4"/>
        <v>8.8350319981038164E-2</v>
      </c>
      <c r="P17" s="161"/>
      <c r="Q17" s="154"/>
      <c r="R17" s="162"/>
      <c r="S17" s="40"/>
      <c r="V17" s="41"/>
    </row>
    <row r="18" spans="1:22" ht="14.25" customHeight="1">
      <c r="A18" s="148" t="s">
        <v>44</v>
      </c>
      <c r="B18" s="149">
        <v>9</v>
      </c>
      <c r="C18" s="150">
        <v>50</v>
      </c>
      <c r="D18" s="151"/>
      <c r="E18" s="152">
        <f t="shared" si="0"/>
        <v>85.714285714285708</v>
      </c>
      <c r="F18" s="153"/>
      <c r="G18" s="152" t="s">
        <v>0</v>
      </c>
      <c r="H18" s="154"/>
      <c r="I18" s="155">
        <v>350</v>
      </c>
      <c r="J18" s="155"/>
      <c r="K18" s="156">
        <f t="shared" si="2"/>
        <v>2100</v>
      </c>
      <c r="L18" s="157"/>
      <c r="M18" s="158">
        <f t="shared" si="3"/>
        <v>105000</v>
      </c>
      <c r="N18" s="159"/>
      <c r="O18" s="160">
        <f t="shared" si="4"/>
        <v>3.1109267598957099E-2</v>
      </c>
      <c r="P18" s="161"/>
      <c r="Q18" s="154"/>
      <c r="R18" s="175"/>
      <c r="S18" s="40"/>
      <c r="V18" s="41"/>
    </row>
    <row r="19" spans="1:22" s="120" customFormat="1" ht="14.25" customHeight="1">
      <c r="A19" s="42">
        <v>75</v>
      </c>
      <c r="B19" s="43">
        <v>1</v>
      </c>
      <c r="C19" s="44">
        <v>75</v>
      </c>
      <c r="D19" s="45"/>
      <c r="E19" s="46">
        <f t="shared" ref="E19" si="5">$A$6/K19</f>
        <v>166.66666666666666</v>
      </c>
      <c r="F19" s="24"/>
      <c r="G19" s="46" t="s">
        <v>0</v>
      </c>
      <c r="H19" s="15"/>
      <c r="I19" s="47">
        <v>180</v>
      </c>
      <c r="J19" s="47"/>
      <c r="K19" s="27">
        <f t="shared" ref="K19" si="6">I19*$K$9</f>
        <v>1080</v>
      </c>
      <c r="L19" s="48"/>
      <c r="M19" s="49">
        <f t="shared" ref="M19" si="7">K19*C19</f>
        <v>81000</v>
      </c>
      <c r="N19" s="50"/>
      <c r="O19" s="51">
        <f t="shared" ref="O19" si="8">(M19/$K$6)</f>
        <v>2.399857786205262E-2</v>
      </c>
      <c r="P19" s="52"/>
      <c r="Q19" s="15"/>
      <c r="R19" s="54"/>
      <c r="S19" s="208"/>
      <c r="V19" s="209"/>
    </row>
    <row r="20" spans="1:22" s="191" customFormat="1" ht="14.25" customHeight="1">
      <c r="A20" s="148">
        <v>100</v>
      </c>
      <c r="B20" s="149">
        <v>1</v>
      </c>
      <c r="C20" s="150">
        <v>100</v>
      </c>
      <c r="D20" s="151"/>
      <c r="E20" s="152">
        <f t="shared" si="0"/>
        <v>200</v>
      </c>
      <c r="F20" s="153"/>
      <c r="G20" s="152" t="s">
        <v>0</v>
      </c>
      <c r="H20" s="154"/>
      <c r="I20" s="155">
        <v>150</v>
      </c>
      <c r="J20" s="155"/>
      <c r="K20" s="156">
        <f t="shared" si="2"/>
        <v>900</v>
      </c>
      <c r="L20" s="157"/>
      <c r="M20" s="158">
        <f t="shared" si="3"/>
        <v>90000</v>
      </c>
      <c r="N20" s="159"/>
      <c r="O20" s="160">
        <f t="shared" si="4"/>
        <v>2.6665086513391799E-2</v>
      </c>
      <c r="P20" s="161"/>
      <c r="Q20" s="154"/>
      <c r="R20" s="162"/>
      <c r="S20" s="190"/>
      <c r="V20" s="192"/>
    </row>
    <row r="21" spans="1:22" s="191" customFormat="1" ht="14.25" customHeight="1">
      <c r="A21" s="148" t="s">
        <v>41</v>
      </c>
      <c r="B21" s="149">
        <v>3</v>
      </c>
      <c r="C21" s="150">
        <v>100</v>
      </c>
      <c r="D21" s="151"/>
      <c r="E21" s="152">
        <f t="shared" si="0"/>
        <v>300</v>
      </c>
      <c r="F21" s="153"/>
      <c r="G21" s="152" t="s">
        <v>0</v>
      </c>
      <c r="H21" s="154"/>
      <c r="I21" s="155">
        <v>100</v>
      </c>
      <c r="J21" s="155"/>
      <c r="K21" s="156">
        <f t="shared" si="2"/>
        <v>600</v>
      </c>
      <c r="L21" s="157"/>
      <c r="M21" s="158">
        <f t="shared" si="3"/>
        <v>60000</v>
      </c>
      <c r="N21" s="159"/>
      <c r="O21" s="160">
        <f t="shared" si="4"/>
        <v>1.7776724342261199E-2</v>
      </c>
      <c r="P21" s="161"/>
      <c r="Q21" s="154"/>
      <c r="R21" s="162"/>
      <c r="S21" s="190"/>
      <c r="V21" s="192"/>
    </row>
    <row r="22" spans="1:22" s="191" customFormat="1" ht="14.25" customHeight="1">
      <c r="A22" s="148" t="s">
        <v>42</v>
      </c>
      <c r="B22" s="149">
        <v>2</v>
      </c>
      <c r="C22" s="150">
        <v>100</v>
      </c>
      <c r="D22" s="151"/>
      <c r="E22" s="152">
        <f t="shared" si="0"/>
        <v>300</v>
      </c>
      <c r="F22" s="153"/>
      <c r="G22" s="152" t="s">
        <v>0</v>
      </c>
      <c r="H22" s="154"/>
      <c r="I22" s="155">
        <v>100</v>
      </c>
      <c r="J22" s="155"/>
      <c r="K22" s="156">
        <f t="shared" si="2"/>
        <v>600</v>
      </c>
      <c r="L22" s="157"/>
      <c r="M22" s="158">
        <f t="shared" si="3"/>
        <v>60000</v>
      </c>
      <c r="N22" s="159"/>
      <c r="O22" s="160">
        <f t="shared" si="4"/>
        <v>1.7776724342261199E-2</v>
      </c>
      <c r="P22" s="161"/>
      <c r="Q22" s="154"/>
      <c r="R22" s="162" t="s">
        <v>58</v>
      </c>
      <c r="S22" s="190"/>
      <c r="V22" s="192"/>
    </row>
    <row r="23" spans="1:22" s="191" customFormat="1" ht="14.25" customHeight="1">
      <c r="A23" s="176" t="s">
        <v>50</v>
      </c>
      <c r="B23" s="149">
        <v>1</v>
      </c>
      <c r="C23" s="150">
        <v>100</v>
      </c>
      <c r="D23" s="151"/>
      <c r="E23" s="152">
        <f t="shared" si="0"/>
        <v>146.34146341463415</v>
      </c>
      <c r="F23" s="153"/>
      <c r="G23" s="152" t="s">
        <v>0</v>
      </c>
      <c r="H23" s="154"/>
      <c r="I23" s="155">
        <v>205</v>
      </c>
      <c r="J23" s="155"/>
      <c r="K23" s="156">
        <f t="shared" si="2"/>
        <v>1230</v>
      </c>
      <c r="L23" s="157"/>
      <c r="M23" s="158">
        <f t="shared" si="3"/>
        <v>123000</v>
      </c>
      <c r="N23" s="159"/>
      <c r="O23" s="160">
        <f t="shared" si="4"/>
        <v>3.6442284901635459E-2</v>
      </c>
      <c r="P23" s="161"/>
      <c r="Q23" s="154"/>
      <c r="R23" s="175">
        <f>SUM(O14:O25)</f>
        <v>0.46610571225408864</v>
      </c>
      <c r="S23" s="190"/>
      <c r="V23" s="192"/>
    </row>
    <row r="24" spans="1:22" s="191" customFormat="1" ht="14.25" customHeight="1">
      <c r="A24" s="148" t="s">
        <v>43</v>
      </c>
      <c r="B24" s="149">
        <v>15</v>
      </c>
      <c r="C24" s="150">
        <v>100</v>
      </c>
      <c r="D24" s="151"/>
      <c r="E24" s="152">
        <f t="shared" si="0"/>
        <v>300</v>
      </c>
      <c r="F24" s="153"/>
      <c r="G24" s="152" t="s">
        <v>0</v>
      </c>
      <c r="H24" s="154"/>
      <c r="I24" s="155">
        <v>100</v>
      </c>
      <c r="J24" s="155"/>
      <c r="K24" s="156">
        <f t="shared" si="2"/>
        <v>600</v>
      </c>
      <c r="L24" s="157"/>
      <c r="M24" s="158">
        <f t="shared" si="3"/>
        <v>60000</v>
      </c>
      <c r="N24" s="159"/>
      <c r="O24" s="160">
        <f t="shared" si="4"/>
        <v>1.7776724342261199E-2</v>
      </c>
      <c r="P24" s="161"/>
      <c r="Q24" s="154"/>
      <c r="R24" s="162"/>
      <c r="S24" s="190"/>
      <c r="V24" s="192"/>
    </row>
    <row r="25" spans="1:22" s="191" customFormat="1" ht="14.25" customHeight="1">
      <c r="A25" s="163" t="s">
        <v>49</v>
      </c>
      <c r="B25" s="149">
        <v>1</v>
      </c>
      <c r="C25" s="150">
        <v>100</v>
      </c>
      <c r="D25" s="151"/>
      <c r="E25" s="152">
        <f t="shared" si="0"/>
        <v>187.5</v>
      </c>
      <c r="F25" s="153"/>
      <c r="G25" s="152" t="s">
        <v>0</v>
      </c>
      <c r="H25" s="154"/>
      <c r="I25" s="155">
        <v>160</v>
      </c>
      <c r="J25" s="155"/>
      <c r="K25" s="156">
        <f t="shared" si="2"/>
        <v>960</v>
      </c>
      <c r="L25" s="157"/>
      <c r="M25" s="158">
        <f t="shared" si="3"/>
        <v>96000</v>
      </c>
      <c r="N25" s="159"/>
      <c r="O25" s="160">
        <f t="shared" si="4"/>
        <v>2.844275894761792E-2</v>
      </c>
      <c r="P25" s="161"/>
      <c r="Q25" s="154"/>
      <c r="R25" s="162"/>
      <c r="S25" s="190"/>
      <c r="V25" s="192"/>
    </row>
    <row r="26" spans="1:22" s="120" customFormat="1" ht="14.25" customHeight="1">
      <c r="A26" s="42">
        <v>500</v>
      </c>
      <c r="B26" s="43">
        <v>1</v>
      </c>
      <c r="C26" s="44">
        <v>500</v>
      </c>
      <c r="D26" s="45"/>
      <c r="E26" s="46">
        <f t="shared" si="0"/>
        <v>10000</v>
      </c>
      <c r="F26" s="24"/>
      <c r="G26" s="46" t="s">
        <v>0</v>
      </c>
      <c r="H26" s="15"/>
      <c r="I26" s="47">
        <v>3</v>
      </c>
      <c r="J26" s="47"/>
      <c r="K26" s="27">
        <f t="shared" si="2"/>
        <v>18</v>
      </c>
      <c r="L26" s="48" t="s">
        <v>30</v>
      </c>
      <c r="M26" s="49">
        <f t="shared" si="3"/>
        <v>9000</v>
      </c>
      <c r="N26" s="50"/>
      <c r="O26" s="51">
        <f t="shared" si="4"/>
        <v>2.6665086513391798E-3</v>
      </c>
      <c r="P26" s="52"/>
      <c r="Q26" s="15"/>
      <c r="R26" s="54"/>
      <c r="S26" s="208"/>
      <c r="V26" s="209"/>
    </row>
    <row r="27" spans="1:22" s="120" customFormat="1" ht="14.25" customHeight="1">
      <c r="A27" s="42" t="s">
        <v>46</v>
      </c>
      <c r="B27" s="43">
        <v>16</v>
      </c>
      <c r="C27" s="44">
        <v>500</v>
      </c>
      <c r="D27" s="45"/>
      <c r="E27" s="46">
        <f t="shared" si="0"/>
        <v>7500</v>
      </c>
      <c r="F27" s="24"/>
      <c r="G27" s="46" t="s">
        <v>0</v>
      </c>
      <c r="H27" s="15"/>
      <c r="I27" s="47">
        <v>4</v>
      </c>
      <c r="J27" s="47"/>
      <c r="K27" s="27">
        <f t="shared" si="2"/>
        <v>24</v>
      </c>
      <c r="L27" s="48" t="s">
        <v>30</v>
      </c>
      <c r="M27" s="49">
        <f t="shared" si="3"/>
        <v>12000</v>
      </c>
      <c r="N27" s="50"/>
      <c r="O27" s="51">
        <f t="shared" si="4"/>
        <v>3.55534486845224E-3</v>
      </c>
      <c r="P27" s="52"/>
      <c r="Q27" s="15"/>
      <c r="R27" s="54"/>
      <c r="S27" s="208"/>
      <c r="V27" s="209"/>
    </row>
    <row r="28" spans="1:22" s="120" customFormat="1" ht="14.25" customHeight="1">
      <c r="A28" s="42" t="s">
        <v>54</v>
      </c>
      <c r="B28" s="210">
        <v>30</v>
      </c>
      <c r="C28" s="44">
        <v>500</v>
      </c>
      <c r="D28" s="45"/>
      <c r="E28" s="46">
        <f t="shared" si="0"/>
        <v>7500</v>
      </c>
      <c r="F28" s="24"/>
      <c r="G28" s="46" t="s">
        <v>0</v>
      </c>
      <c r="H28" s="15"/>
      <c r="I28" s="47">
        <v>4</v>
      </c>
      <c r="J28" s="47"/>
      <c r="K28" s="27">
        <f t="shared" si="2"/>
        <v>24</v>
      </c>
      <c r="L28" s="48" t="s">
        <v>30</v>
      </c>
      <c r="M28" s="49">
        <f t="shared" si="3"/>
        <v>12000</v>
      </c>
      <c r="N28" s="50"/>
      <c r="O28" s="51">
        <f t="shared" si="4"/>
        <v>3.55534486845224E-3</v>
      </c>
      <c r="P28" s="52"/>
      <c r="Q28" s="15"/>
      <c r="R28" s="54"/>
      <c r="S28" s="208"/>
      <c r="V28" s="209"/>
    </row>
    <row r="29" spans="1:22" s="120" customFormat="1" ht="14.25" customHeight="1">
      <c r="A29" s="147" t="s">
        <v>53</v>
      </c>
      <c r="B29" s="43">
        <v>1</v>
      </c>
      <c r="C29" s="44">
        <v>500</v>
      </c>
      <c r="D29" s="45"/>
      <c r="E29" s="46">
        <f t="shared" si="0"/>
        <v>6000</v>
      </c>
      <c r="F29" s="24"/>
      <c r="G29" s="46" t="s">
        <v>0</v>
      </c>
      <c r="H29" s="15"/>
      <c r="I29" s="47">
        <v>5</v>
      </c>
      <c r="J29" s="47"/>
      <c r="K29" s="27">
        <f t="shared" si="2"/>
        <v>30</v>
      </c>
      <c r="L29" s="48" t="s">
        <v>30</v>
      </c>
      <c r="M29" s="49">
        <f t="shared" si="3"/>
        <v>15000</v>
      </c>
      <c r="N29" s="50"/>
      <c r="O29" s="51">
        <f t="shared" si="4"/>
        <v>4.4441810855652998E-3</v>
      </c>
      <c r="P29" s="52"/>
      <c r="Q29" s="15"/>
      <c r="R29" s="53"/>
      <c r="S29" s="208"/>
      <c r="V29" s="209"/>
    </row>
    <row r="30" spans="1:22" s="120" customFormat="1" ht="14.25" customHeight="1">
      <c r="A30" s="42" t="s">
        <v>45</v>
      </c>
      <c r="B30" s="43">
        <v>6</v>
      </c>
      <c r="C30" s="44">
        <v>500</v>
      </c>
      <c r="D30" s="45"/>
      <c r="E30" s="46">
        <f t="shared" si="0"/>
        <v>7500</v>
      </c>
      <c r="F30" s="24"/>
      <c r="G30" s="46" t="s">
        <v>0</v>
      </c>
      <c r="H30" s="15"/>
      <c r="I30" s="47">
        <v>4</v>
      </c>
      <c r="J30" s="47"/>
      <c r="K30" s="27">
        <f t="shared" si="2"/>
        <v>24</v>
      </c>
      <c r="L30" s="48" t="s">
        <v>30</v>
      </c>
      <c r="M30" s="49">
        <f t="shared" si="3"/>
        <v>12000</v>
      </c>
      <c r="N30" s="50"/>
      <c r="O30" s="51">
        <f t="shared" si="4"/>
        <v>3.55534486845224E-3</v>
      </c>
      <c r="P30" s="52"/>
      <c r="Q30" s="15"/>
      <c r="R30" s="53"/>
      <c r="S30" s="208"/>
      <c r="V30" s="209"/>
    </row>
    <row r="31" spans="1:22" s="191" customFormat="1" ht="14.25" customHeight="1">
      <c r="A31" s="148">
        <v>1000</v>
      </c>
      <c r="B31" s="149">
        <v>1</v>
      </c>
      <c r="C31" s="150">
        <v>1000</v>
      </c>
      <c r="D31" s="151"/>
      <c r="E31" s="152">
        <f t="shared" si="0"/>
        <v>15000</v>
      </c>
      <c r="F31" s="153"/>
      <c r="G31" s="152"/>
      <c r="H31" s="154"/>
      <c r="I31" s="155">
        <v>2</v>
      </c>
      <c r="J31" s="155"/>
      <c r="K31" s="156">
        <f t="shared" si="2"/>
        <v>12</v>
      </c>
      <c r="L31" s="157" t="s">
        <v>30</v>
      </c>
      <c r="M31" s="158">
        <f t="shared" si="3"/>
        <v>12000</v>
      </c>
      <c r="N31" s="159"/>
      <c r="O31" s="160">
        <f t="shared" si="4"/>
        <v>3.55534486845224E-3</v>
      </c>
      <c r="P31" s="161"/>
      <c r="Q31" s="154"/>
      <c r="R31" s="162"/>
      <c r="S31" s="190"/>
      <c r="V31" s="192"/>
    </row>
    <row r="32" spans="1:22" s="191" customFormat="1" ht="14.25" customHeight="1">
      <c r="A32" s="163" t="s">
        <v>57</v>
      </c>
      <c r="B32" s="149">
        <v>1</v>
      </c>
      <c r="C32" s="150">
        <v>1000</v>
      </c>
      <c r="D32" s="151"/>
      <c r="E32" s="152">
        <f t="shared" si="0"/>
        <v>6000</v>
      </c>
      <c r="F32" s="153"/>
      <c r="G32" s="152"/>
      <c r="H32" s="154"/>
      <c r="I32" s="155">
        <v>5</v>
      </c>
      <c r="J32" s="155"/>
      <c r="K32" s="156">
        <f t="shared" si="2"/>
        <v>30</v>
      </c>
      <c r="L32" s="157" t="s">
        <v>30</v>
      </c>
      <c r="M32" s="158">
        <f t="shared" si="3"/>
        <v>30000</v>
      </c>
      <c r="N32" s="159"/>
      <c r="O32" s="160">
        <f t="shared" si="4"/>
        <v>8.8883621711305996E-3</v>
      </c>
      <c r="P32" s="161"/>
      <c r="Q32" s="154"/>
      <c r="R32" s="162"/>
      <c r="S32" s="190"/>
      <c r="V32" s="192"/>
    </row>
    <row r="33" spans="1:22" s="120" customFormat="1" ht="14.25" customHeight="1">
      <c r="A33" s="42">
        <v>5000</v>
      </c>
      <c r="B33" s="43">
        <v>1</v>
      </c>
      <c r="C33" s="44">
        <v>5000</v>
      </c>
      <c r="D33" s="45"/>
      <c r="E33" s="46">
        <f t="shared" si="0"/>
        <v>10000</v>
      </c>
      <c r="F33" s="24"/>
      <c r="G33" s="46" t="s">
        <v>0</v>
      </c>
      <c r="H33" s="15"/>
      <c r="I33" s="47">
        <v>3</v>
      </c>
      <c r="J33" s="47"/>
      <c r="K33" s="27">
        <f t="shared" si="2"/>
        <v>18</v>
      </c>
      <c r="L33" s="48" t="s">
        <v>30</v>
      </c>
      <c r="M33" s="49">
        <f t="shared" si="3"/>
        <v>90000</v>
      </c>
      <c r="N33" s="50"/>
      <c r="O33" s="51">
        <f t="shared" si="4"/>
        <v>2.6665086513391799E-2</v>
      </c>
      <c r="P33" s="52"/>
      <c r="Q33" s="15"/>
      <c r="R33" s="53"/>
      <c r="S33" s="208"/>
      <c r="V33" s="209"/>
    </row>
    <row r="34" spans="1:22" s="120" customFormat="1" ht="14.25" customHeight="1">
      <c r="A34" s="211" t="s">
        <v>56</v>
      </c>
      <c r="B34" s="43">
        <v>1</v>
      </c>
      <c r="C34" s="44">
        <v>5000</v>
      </c>
      <c r="D34" s="45"/>
      <c r="E34" s="46">
        <f t="shared" si="0"/>
        <v>15000</v>
      </c>
      <c r="F34" s="24"/>
      <c r="G34" s="46" t="s">
        <v>0</v>
      </c>
      <c r="H34" s="15"/>
      <c r="I34" s="47">
        <v>2</v>
      </c>
      <c r="J34" s="47"/>
      <c r="K34" s="27">
        <f t="shared" si="2"/>
        <v>12</v>
      </c>
      <c r="L34" s="48" t="s">
        <v>30</v>
      </c>
      <c r="M34" s="49">
        <f t="shared" si="3"/>
        <v>60000</v>
      </c>
      <c r="N34" s="50"/>
      <c r="O34" s="51">
        <f t="shared" si="4"/>
        <v>1.7776724342261199E-2</v>
      </c>
      <c r="P34" s="52"/>
      <c r="Q34" s="15"/>
      <c r="R34" s="54" t="s">
        <v>32</v>
      </c>
      <c r="S34" s="208"/>
      <c r="V34" s="209"/>
    </row>
    <row r="35" spans="1:22" s="191" customFormat="1" ht="14.25" customHeight="1" thickBot="1">
      <c r="A35" s="193">
        <v>25000</v>
      </c>
      <c r="B35" s="194">
        <v>1</v>
      </c>
      <c r="C35" s="195">
        <v>25000</v>
      </c>
      <c r="D35" s="196"/>
      <c r="E35" s="197">
        <f t="shared" si="0"/>
        <v>7200</v>
      </c>
      <c r="F35" s="198"/>
      <c r="G35" s="197" t="s">
        <v>0</v>
      </c>
      <c r="H35" s="199"/>
      <c r="I35" s="200"/>
      <c r="J35" s="200"/>
      <c r="K35" s="201">
        <v>25</v>
      </c>
      <c r="L35" s="202" t="s">
        <v>30</v>
      </c>
      <c r="M35" s="203">
        <f t="shared" si="3"/>
        <v>625000</v>
      </c>
      <c r="N35" s="204"/>
      <c r="O35" s="205">
        <f t="shared" si="4"/>
        <v>0.18517421189855415</v>
      </c>
      <c r="P35" s="206"/>
      <c r="Q35" s="199"/>
      <c r="R35" s="207">
        <f>SUM(O26:O35)</f>
        <v>0.25983645413605116</v>
      </c>
      <c r="S35" s="190"/>
      <c r="V35" s="192"/>
    </row>
    <row r="36" spans="1:22" ht="14.25" customHeight="1" thickTop="1">
      <c r="A36" s="21"/>
      <c r="B36" s="4"/>
      <c r="C36" s="24" t="s">
        <v>36</v>
      </c>
      <c r="D36" s="14"/>
      <c r="E36" s="65">
        <f t="shared" si="0"/>
        <v>2.8915198149427317</v>
      </c>
      <c r="F36" s="24"/>
      <c r="G36" s="46">
        <f>SUM(G11:G35)</f>
        <v>5</v>
      </c>
      <c r="H36" s="27"/>
      <c r="I36" s="47">
        <f>SUM(I11:I35)</f>
        <v>10371</v>
      </c>
      <c r="J36" s="47"/>
      <c r="K36" s="27">
        <f>SUM(K11:K35)</f>
        <v>62251</v>
      </c>
      <c r="L36" s="48"/>
      <c r="M36" s="49">
        <f>SUM(M11:M35)</f>
        <v>3350200</v>
      </c>
      <c r="N36" s="50"/>
      <c r="O36" s="51">
        <f>SUM(O11:O35)</f>
        <v>0.99259303152405787</v>
      </c>
      <c r="P36" s="66" t="s">
        <v>16</v>
      </c>
      <c r="Q36" s="6"/>
      <c r="R36" s="67">
        <f>R13+R23+R35</f>
        <v>0.99259303152405787</v>
      </c>
    </row>
    <row r="37" spans="1:22" ht="14.25" customHeight="1" thickBot="1">
      <c r="A37" s="68" t="s">
        <v>35</v>
      </c>
      <c r="B37" s="69"/>
      <c r="C37" s="56">
        <f>+C35</f>
        <v>25000</v>
      </c>
      <c r="D37" s="70"/>
      <c r="E37" s="57">
        <f t="shared" si="0"/>
        <v>180000</v>
      </c>
      <c r="F37" s="58"/>
      <c r="G37" s="57" t="s">
        <v>0</v>
      </c>
      <c r="H37" s="60"/>
      <c r="I37" s="59" t="s">
        <v>0</v>
      </c>
      <c r="J37" s="59"/>
      <c r="K37" s="60">
        <v>1</v>
      </c>
      <c r="L37" s="61"/>
      <c r="M37" s="62">
        <f t="shared" si="3"/>
        <v>25000</v>
      </c>
      <c r="N37" s="63"/>
      <c r="O37" s="64">
        <f t="shared" ref="O37" si="9">(M37/$K$6)</f>
        <v>7.4069684759421666E-3</v>
      </c>
      <c r="P37" s="71"/>
      <c r="Q37" s="72"/>
      <c r="R37" s="73">
        <f>O37</f>
        <v>7.4069684759421666E-3</v>
      </c>
    </row>
    <row r="38" spans="1:22" ht="14.25" customHeight="1" thickTop="1">
      <c r="A38" s="21"/>
      <c r="B38" s="4"/>
      <c r="C38" s="24" t="s">
        <v>15</v>
      </c>
      <c r="D38" s="14"/>
      <c r="E38" s="65">
        <f t="shared" si="0"/>
        <v>2.8914733663175478</v>
      </c>
      <c r="F38" s="24"/>
      <c r="G38" s="46">
        <f>SUM(G36:G37)</f>
        <v>5</v>
      </c>
      <c r="H38" s="27"/>
      <c r="I38" s="47">
        <f>SUM(I36:I37)</f>
        <v>10371</v>
      </c>
      <c r="J38" s="47"/>
      <c r="K38" s="27">
        <f>SUM(K36:K37)</f>
        <v>62252</v>
      </c>
      <c r="L38" s="48"/>
      <c r="M38" s="49">
        <f>SUM(M36:M37)</f>
        <v>3375200</v>
      </c>
      <c r="N38" s="50"/>
      <c r="O38" s="51">
        <f>SUM(O36:O37)</f>
        <v>1</v>
      </c>
      <c r="P38" s="66"/>
      <c r="Q38" s="6"/>
      <c r="R38" s="67">
        <f>SUM(R36:R37)</f>
        <v>1</v>
      </c>
    </row>
    <row r="39" spans="1:22" s="39" customFormat="1" ht="14.25" customHeight="1">
      <c r="A39" s="21"/>
      <c r="B39" s="74"/>
      <c r="C39" s="75"/>
      <c r="D39" s="76"/>
      <c r="E39" s="77"/>
      <c r="F39" s="75"/>
      <c r="G39" s="77"/>
      <c r="H39" s="78"/>
      <c r="I39" s="79"/>
      <c r="J39" s="79"/>
      <c r="K39" s="79"/>
      <c r="L39" s="80"/>
      <c r="M39" s="81"/>
      <c r="N39" s="82"/>
      <c r="O39" s="83"/>
      <c r="P39" s="83"/>
      <c r="Q39" s="76"/>
      <c r="R39" s="84"/>
    </row>
    <row r="40" spans="1:22" s="39" customFormat="1" ht="14.25" customHeight="1">
      <c r="A40" s="85" t="s">
        <v>38</v>
      </c>
      <c r="B40" s="74"/>
      <c r="C40" s="75"/>
      <c r="D40" s="76"/>
      <c r="E40" s="187" t="s">
        <v>31</v>
      </c>
      <c r="F40" s="188"/>
      <c r="G40" s="188"/>
      <c r="H40" s="188"/>
      <c r="I40" s="188"/>
      <c r="J40" s="188"/>
      <c r="K40" s="189"/>
      <c r="L40" s="79"/>
      <c r="M40" s="79"/>
      <c r="N40" s="82"/>
      <c r="O40" s="83"/>
      <c r="P40" s="83"/>
      <c r="Q40" s="76"/>
      <c r="R40" s="84"/>
    </row>
    <row r="41" spans="1:22" s="39" customFormat="1" ht="14.25" customHeight="1">
      <c r="A41" s="86" t="s">
        <v>39</v>
      </c>
      <c r="B41" s="74"/>
      <c r="C41" s="75"/>
      <c r="D41" s="76"/>
      <c r="E41" s="87">
        <v>25</v>
      </c>
      <c r="F41" s="6" t="s">
        <v>17</v>
      </c>
      <c r="G41" s="88">
        <f>$A$6/SUM(K11:K13)</f>
        <v>5</v>
      </c>
      <c r="H41" s="89"/>
      <c r="I41" s="90">
        <v>500</v>
      </c>
      <c r="J41" s="91" t="s">
        <v>17</v>
      </c>
      <c r="K41" s="92">
        <f>$A$6/SUM(K26:K30)</f>
        <v>1500</v>
      </c>
      <c r="L41" s="91"/>
      <c r="M41" s="93"/>
      <c r="N41" s="82"/>
      <c r="O41" s="83"/>
      <c r="P41" s="83"/>
      <c r="Q41" s="76"/>
      <c r="R41" s="84"/>
    </row>
    <row r="42" spans="1:22" s="39" customFormat="1" ht="14.25" customHeight="1">
      <c r="A42" s="94" t="s">
        <v>55</v>
      </c>
      <c r="B42" s="74"/>
      <c r="C42" s="75"/>
      <c r="D42" s="76"/>
      <c r="E42" s="87">
        <v>50</v>
      </c>
      <c r="F42" s="6" t="s">
        <v>17</v>
      </c>
      <c r="G42" s="88">
        <f>$A$6/SUM(K14:K18)</f>
        <v>8.9712918660287073</v>
      </c>
      <c r="H42" s="89"/>
      <c r="I42" s="96">
        <v>1000</v>
      </c>
      <c r="J42" s="91" t="s">
        <v>17</v>
      </c>
      <c r="K42" s="92">
        <f>$A$6/SUM(K31:K32)</f>
        <v>4285.7142857142853</v>
      </c>
      <c r="L42" s="91"/>
      <c r="M42" s="93"/>
      <c r="N42" s="82"/>
      <c r="O42" s="83"/>
      <c r="P42" s="83"/>
      <c r="Q42" s="76"/>
      <c r="R42" s="84"/>
    </row>
    <row r="43" spans="1:22" s="39" customFormat="1" ht="14.25" customHeight="1">
      <c r="A43" s="95"/>
      <c r="B43" s="74"/>
      <c r="C43" s="75"/>
      <c r="D43" s="76"/>
      <c r="E43" s="87">
        <v>75</v>
      </c>
      <c r="F43" s="6" t="s">
        <v>17</v>
      </c>
      <c r="G43" s="88">
        <f>$A$6/SUM(K19)</f>
        <v>166.66666666666666</v>
      </c>
      <c r="H43" s="89"/>
      <c r="I43" s="96">
        <v>5000</v>
      </c>
      <c r="J43" s="91" t="s">
        <v>17</v>
      </c>
      <c r="K43" s="92">
        <f>$A$6/SUM(K33:K34)</f>
        <v>6000</v>
      </c>
      <c r="L43" s="91"/>
      <c r="M43" s="93"/>
      <c r="N43" s="82"/>
      <c r="O43" s="83"/>
      <c r="P43" s="83"/>
      <c r="Q43" s="76"/>
      <c r="R43" s="84"/>
    </row>
    <row r="44" spans="1:22" s="39" customFormat="1" ht="14.25" customHeight="1">
      <c r="A44" s="97"/>
      <c r="B44" s="74"/>
      <c r="C44" s="75"/>
      <c r="D44" s="76"/>
      <c r="E44" s="98">
        <v>100</v>
      </c>
      <c r="F44" s="37" t="s">
        <v>17</v>
      </c>
      <c r="G44" s="99">
        <f>$A$6/SUM(K20:K25)</f>
        <v>36.809815950920246</v>
      </c>
      <c r="H44" s="100"/>
      <c r="I44" s="101">
        <f>+C35</f>
        <v>25000</v>
      </c>
      <c r="J44" s="102" t="s">
        <v>17</v>
      </c>
      <c r="K44" s="103">
        <f>$A$6/SUM(K35:K35)</f>
        <v>7200</v>
      </c>
      <c r="L44" s="91"/>
      <c r="M44" s="93"/>
      <c r="N44" s="82"/>
      <c r="O44" s="83"/>
      <c r="P44" s="83"/>
      <c r="Q44" s="76"/>
      <c r="R44" s="84"/>
    </row>
    <row r="45" spans="1:22" s="39" customFormat="1" ht="14.25" customHeight="1">
      <c r="A45" s="104"/>
      <c r="B45" s="74"/>
      <c r="C45" s="75"/>
      <c r="D45" s="76"/>
      <c r="E45" s="76"/>
      <c r="F45" s="76"/>
      <c r="G45" s="76"/>
      <c r="H45" s="75"/>
      <c r="I45" s="90"/>
      <c r="J45" s="91"/>
      <c r="K45" s="88"/>
      <c r="L45" s="91"/>
      <c r="M45" s="93"/>
      <c r="N45" s="82"/>
      <c r="O45" s="83"/>
      <c r="P45" s="83"/>
      <c r="Q45" s="76"/>
      <c r="R45" s="84"/>
    </row>
    <row r="46" spans="1:22" s="39" customFormat="1" ht="14.25" customHeight="1">
      <c r="A46" s="105"/>
      <c r="B46" s="74"/>
      <c r="C46" s="75"/>
      <c r="D46" s="76"/>
      <c r="E46" s="90"/>
      <c r="F46" s="89"/>
      <c r="G46" s="88"/>
      <c r="H46" s="75"/>
      <c r="I46" s="90"/>
      <c r="J46" s="91"/>
      <c r="K46" s="93"/>
      <c r="L46" s="79"/>
      <c r="M46" s="79"/>
      <c r="N46" s="82"/>
      <c r="O46" s="83"/>
      <c r="P46" s="83"/>
      <c r="Q46" s="76"/>
      <c r="R46" s="84"/>
    </row>
    <row r="47" spans="1:22" ht="14.25" customHeight="1">
      <c r="A47" s="106" t="s">
        <v>18</v>
      </c>
      <c r="B47" s="107" t="s">
        <v>37</v>
      </c>
      <c r="C47" s="6"/>
      <c r="D47" s="6"/>
      <c r="E47" s="108"/>
      <c r="F47" s="109"/>
      <c r="G47" s="110"/>
      <c r="H47" s="89"/>
      <c r="I47" s="91"/>
      <c r="J47" s="91"/>
      <c r="K47" s="91"/>
      <c r="L47" s="111"/>
      <c r="M47" s="112"/>
      <c r="N47" s="113"/>
      <c r="O47" s="66"/>
      <c r="P47" s="66"/>
      <c r="Q47" s="6"/>
      <c r="R47" s="9"/>
    </row>
    <row r="48" spans="1:22" ht="14.25" customHeight="1">
      <c r="A48" s="106" t="s">
        <v>30</v>
      </c>
      <c r="B48" s="107" t="s">
        <v>34</v>
      </c>
      <c r="C48" s="6"/>
      <c r="D48" s="6"/>
      <c r="E48" s="108"/>
      <c r="F48" s="109"/>
      <c r="G48" s="114"/>
      <c r="H48" s="89"/>
      <c r="I48" s="91"/>
      <c r="J48" s="91"/>
      <c r="K48" s="111"/>
      <c r="L48" s="111"/>
      <c r="M48" s="91"/>
      <c r="N48" s="113"/>
      <c r="O48" s="115"/>
      <c r="P48" s="115"/>
      <c r="Q48" s="6"/>
      <c r="R48" s="9"/>
    </row>
    <row r="49" spans="1:25" ht="14.25" customHeight="1">
      <c r="A49" s="106" t="s">
        <v>16</v>
      </c>
      <c r="B49" s="107" t="s">
        <v>19</v>
      </c>
      <c r="C49" s="6"/>
      <c r="D49" s="6"/>
      <c r="E49" s="108"/>
      <c r="F49" s="109"/>
      <c r="G49" s="114"/>
      <c r="H49" s="89"/>
      <c r="I49" s="91"/>
      <c r="J49" s="91"/>
      <c r="K49" s="111"/>
      <c r="L49" s="111"/>
      <c r="M49" s="91"/>
      <c r="N49" s="113"/>
      <c r="O49" s="115"/>
      <c r="P49" s="115"/>
      <c r="Q49" s="6"/>
      <c r="R49" s="9"/>
    </row>
    <row r="50" spans="1:25" ht="14.25" customHeight="1">
      <c r="A50" s="21"/>
      <c r="B50" s="4"/>
      <c r="C50" s="6"/>
      <c r="D50" s="6"/>
      <c r="E50" s="6"/>
      <c r="F50" s="116"/>
      <c r="G50" s="6"/>
      <c r="H50" s="6"/>
      <c r="I50" s="6"/>
      <c r="J50" s="116"/>
      <c r="K50" s="6"/>
      <c r="L50" s="6"/>
      <c r="M50" s="6"/>
      <c r="N50" s="116"/>
      <c r="O50" s="6"/>
      <c r="P50" s="6"/>
      <c r="Q50" s="6"/>
      <c r="R50" s="9"/>
      <c r="Y50" s="108"/>
    </row>
    <row r="51" spans="1:25" ht="14.25" customHeight="1">
      <c r="A51" s="117"/>
      <c r="B51" s="118"/>
      <c r="C51" s="33" t="s">
        <v>8</v>
      </c>
      <c r="D51" s="34"/>
      <c r="E51" s="34"/>
      <c r="F51" s="33" t="s">
        <v>20</v>
      </c>
      <c r="G51" s="34"/>
      <c r="H51" s="34"/>
      <c r="I51" s="34"/>
      <c r="J51" s="33" t="s">
        <v>21</v>
      </c>
      <c r="K51" s="34"/>
      <c r="L51" s="34"/>
      <c r="M51" s="34"/>
      <c r="N51" s="33" t="s">
        <v>22</v>
      </c>
      <c r="O51" s="34"/>
      <c r="P51" s="34"/>
      <c r="Q51" s="33" t="s">
        <v>23</v>
      </c>
      <c r="R51" s="119"/>
      <c r="S51" s="120"/>
      <c r="T51" s="121"/>
      <c r="U51" s="122"/>
      <c r="V51" s="120"/>
      <c r="Y51" s="108"/>
    </row>
    <row r="52" spans="1:25" ht="12.75" customHeight="1">
      <c r="A52" s="42">
        <f>A11</f>
        <v>25</v>
      </c>
      <c r="B52" s="43"/>
      <c r="C52" s="12">
        <f>C11</f>
        <v>25</v>
      </c>
      <c r="D52" s="14"/>
      <c r="E52" s="14">
        <v>1</v>
      </c>
      <c r="F52" s="15" t="s">
        <v>17</v>
      </c>
      <c r="G52" s="45">
        <f t="shared" ref="G52:G54" si="10">E52*C52</f>
        <v>25</v>
      </c>
      <c r="H52" s="14"/>
      <c r="I52" s="14">
        <v>0</v>
      </c>
      <c r="J52" s="15" t="s">
        <v>17</v>
      </c>
      <c r="K52" s="45">
        <f t="shared" ref="K52:K54" si="11">I52*C52</f>
        <v>0</v>
      </c>
      <c r="L52" s="14"/>
      <c r="M52" s="14">
        <v>2</v>
      </c>
      <c r="N52" s="15" t="s">
        <v>17</v>
      </c>
      <c r="O52" s="45">
        <f t="shared" ref="O52:O54" si="12">M52*C52</f>
        <v>50</v>
      </c>
      <c r="P52" s="14">
        <v>1</v>
      </c>
      <c r="Q52" s="15" t="s">
        <v>17</v>
      </c>
      <c r="R52" s="123">
        <f t="shared" ref="R52:R54" si="13">P52*C52</f>
        <v>25</v>
      </c>
      <c r="S52" s="124">
        <f t="shared" ref="S52:S54" si="14">((M52+I52+E52+P52)*($I$9/$G$9))/4</f>
        <v>1200</v>
      </c>
      <c r="T52" s="124">
        <f>I11</f>
        <v>1200</v>
      </c>
      <c r="U52" s="125"/>
      <c r="V52" s="126">
        <f t="shared" ref="V52:V54" si="15">S52-T52</f>
        <v>0</v>
      </c>
    </row>
    <row r="53" spans="1:25" ht="12.75" customHeight="1">
      <c r="A53" s="42" t="str">
        <f>A12</f>
        <v>$5 (5X)</v>
      </c>
      <c r="B53" s="43"/>
      <c r="C53" s="12">
        <f>C12</f>
        <v>25</v>
      </c>
      <c r="D53" s="14"/>
      <c r="E53" s="14">
        <v>2</v>
      </c>
      <c r="F53" s="15" t="s">
        <v>17</v>
      </c>
      <c r="G53" s="45">
        <f t="shared" si="10"/>
        <v>50</v>
      </c>
      <c r="H53" s="14"/>
      <c r="I53" s="14">
        <v>2</v>
      </c>
      <c r="J53" s="15" t="s">
        <v>17</v>
      </c>
      <c r="K53" s="45">
        <f t="shared" si="11"/>
        <v>50</v>
      </c>
      <c r="L53" s="14"/>
      <c r="M53" s="14">
        <v>2</v>
      </c>
      <c r="N53" s="15" t="s">
        <v>17</v>
      </c>
      <c r="O53" s="45">
        <f t="shared" si="12"/>
        <v>50</v>
      </c>
      <c r="P53" s="14">
        <v>2</v>
      </c>
      <c r="Q53" s="15" t="s">
        <v>17</v>
      </c>
      <c r="R53" s="123">
        <f t="shared" si="13"/>
        <v>50</v>
      </c>
      <c r="S53" s="124">
        <f t="shared" si="14"/>
        <v>2400</v>
      </c>
      <c r="T53" s="124">
        <f>I12</f>
        <v>2400</v>
      </c>
      <c r="U53" s="120"/>
      <c r="V53" s="126">
        <f t="shared" si="15"/>
        <v>0</v>
      </c>
    </row>
    <row r="54" spans="1:25" ht="12.75" customHeight="1">
      <c r="A54" s="127" t="str">
        <f>A13</f>
        <v>$5 + $2 (10X)</v>
      </c>
      <c r="B54" s="118"/>
      <c r="C54" s="128">
        <f>C13</f>
        <v>25</v>
      </c>
      <c r="D54" s="34"/>
      <c r="E54" s="34">
        <v>2</v>
      </c>
      <c r="F54" s="33" t="s">
        <v>17</v>
      </c>
      <c r="G54" s="129">
        <f t="shared" si="10"/>
        <v>50</v>
      </c>
      <c r="H54" s="34"/>
      <c r="I54" s="34">
        <v>3</v>
      </c>
      <c r="J54" s="33" t="s">
        <v>17</v>
      </c>
      <c r="K54" s="129">
        <f t="shared" si="11"/>
        <v>75</v>
      </c>
      <c r="L54" s="34"/>
      <c r="M54" s="34">
        <v>1</v>
      </c>
      <c r="N54" s="33" t="s">
        <v>17</v>
      </c>
      <c r="O54" s="129">
        <f t="shared" si="12"/>
        <v>25</v>
      </c>
      <c r="P54" s="34">
        <v>2</v>
      </c>
      <c r="Q54" s="33" t="s">
        <v>17</v>
      </c>
      <c r="R54" s="130">
        <f t="shared" si="13"/>
        <v>50</v>
      </c>
      <c r="S54" s="124">
        <f t="shared" si="14"/>
        <v>2400</v>
      </c>
      <c r="T54" s="124">
        <f>I13</f>
        <v>2400</v>
      </c>
      <c r="U54" s="120"/>
      <c r="V54" s="126">
        <f t="shared" si="15"/>
        <v>0</v>
      </c>
    </row>
    <row r="55" spans="1:25" ht="12.75" customHeight="1">
      <c r="A55" s="131" t="s">
        <v>27</v>
      </c>
      <c r="B55" s="43"/>
      <c r="C55" s="12"/>
      <c r="D55" s="14"/>
      <c r="E55" s="14">
        <f>SUM(E52:E54)</f>
        <v>5</v>
      </c>
      <c r="F55" s="15"/>
      <c r="G55" s="132">
        <f>SUM(G52:G54)</f>
        <v>125</v>
      </c>
      <c r="H55" s="14"/>
      <c r="I55" s="14">
        <f>SUM(I52:I54)</f>
        <v>5</v>
      </c>
      <c r="J55" s="15"/>
      <c r="K55" s="132">
        <f>SUM(K52:K54)</f>
        <v>125</v>
      </c>
      <c r="L55" s="14"/>
      <c r="M55" s="48">
        <f>SUM(M52:M54)</f>
        <v>5</v>
      </c>
      <c r="N55" s="15"/>
      <c r="O55" s="132">
        <f>SUM(O52:O54)</f>
        <v>125</v>
      </c>
      <c r="P55" s="48">
        <f>SUM(P52:P54)</f>
        <v>5</v>
      </c>
      <c r="Q55" s="15"/>
      <c r="R55" s="133">
        <f>SUM(R52:R54)</f>
        <v>125</v>
      </c>
      <c r="T55" s="134"/>
      <c r="V55" s="135"/>
    </row>
    <row r="56" spans="1:25" ht="12.75" customHeight="1">
      <c r="A56" s="131"/>
      <c r="B56" s="43"/>
      <c r="C56" s="12"/>
      <c r="D56" s="14"/>
      <c r="E56" s="14"/>
      <c r="F56" s="15"/>
      <c r="G56" s="132"/>
      <c r="H56" s="14"/>
      <c r="I56" s="14"/>
      <c r="J56" s="15"/>
      <c r="K56" s="132"/>
      <c r="L56" s="14"/>
      <c r="M56" s="48"/>
      <c r="N56" s="15"/>
      <c r="O56" s="132"/>
      <c r="P56" s="48"/>
      <c r="Q56" s="15"/>
      <c r="R56" s="133"/>
      <c r="T56" s="136">
        <f>SUM(G55+K55+O55+R55)/4</f>
        <v>125</v>
      </c>
      <c r="V56" s="135"/>
    </row>
    <row r="57" spans="1:25" ht="12.75" customHeight="1" thickBot="1">
      <c r="A57" s="137"/>
      <c r="B57" s="138"/>
      <c r="C57" s="139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140"/>
      <c r="Q57" s="140"/>
      <c r="R57" s="141"/>
      <c r="V57" s="135"/>
    </row>
    <row r="58" spans="1:25" ht="14.25" customHeight="1">
      <c r="A58" s="21"/>
      <c r="B58" s="4"/>
      <c r="C58" s="142"/>
      <c r="D58" s="6"/>
      <c r="E58" s="6"/>
      <c r="F58" s="6"/>
      <c r="G58" s="6"/>
      <c r="H58" s="6"/>
      <c r="I58" s="6"/>
      <c r="J58" s="23"/>
      <c r="K58" s="143"/>
      <c r="L58" s="6"/>
      <c r="M58" s="6"/>
      <c r="N58" s="6"/>
      <c r="O58" s="6"/>
      <c r="P58" s="6"/>
      <c r="Q58" s="6"/>
      <c r="R58" s="6"/>
      <c r="S58" s="134"/>
      <c r="V58" s="135"/>
    </row>
    <row r="59" spans="1:25" ht="14.25" customHeight="1">
      <c r="A59" s="6"/>
      <c r="B59" s="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144"/>
      <c r="Q59" s="6"/>
      <c r="R59" s="6"/>
      <c r="S59" s="6"/>
    </row>
    <row r="60" spans="1:25" ht="14.25" customHeight="1">
      <c r="A60" s="6"/>
      <c r="B60" s="4"/>
      <c r="C60" s="6"/>
      <c r="D60" s="6"/>
      <c r="E60" s="6"/>
      <c r="F60" s="6"/>
      <c r="G60" s="6"/>
      <c r="H60" s="6"/>
      <c r="I60" s="6"/>
      <c r="P60" s="145"/>
      <c r="Q60" s="6"/>
      <c r="R60" s="6"/>
      <c r="S60" s="6"/>
    </row>
    <row r="61" spans="1:25" ht="14.25" customHeight="1">
      <c r="A61" s="23"/>
      <c r="B61" s="4"/>
      <c r="C61" s="6"/>
      <c r="D61" s="6"/>
      <c r="E61" s="6"/>
      <c r="F61" s="23"/>
      <c r="G61" s="6"/>
      <c r="H61" s="6"/>
      <c r="I61" s="8"/>
      <c r="P61" s="6"/>
      <c r="Q61" s="6"/>
      <c r="R61" s="6"/>
      <c r="S61" s="6"/>
    </row>
    <row r="62" spans="1:25" ht="14.25" customHeight="1">
      <c r="A62" s="23"/>
      <c r="B62" s="4"/>
      <c r="C62" s="6"/>
      <c r="D62" s="6"/>
      <c r="E62" s="6"/>
      <c r="F62" s="6"/>
      <c r="G62" s="6"/>
      <c r="H62" s="6"/>
      <c r="I62" s="8"/>
      <c r="P62" s="6"/>
      <c r="Q62" s="6"/>
      <c r="R62" s="6"/>
      <c r="S62" s="6"/>
    </row>
    <row r="63" spans="1:25" ht="14.25" customHeight="1">
      <c r="A63" s="6"/>
      <c r="B63" s="4"/>
      <c r="C63" s="6"/>
      <c r="D63" s="6"/>
      <c r="E63" s="76"/>
      <c r="F63" s="6"/>
      <c r="G63" s="6"/>
      <c r="H63" s="6"/>
      <c r="I63" s="6"/>
      <c r="P63" s="6"/>
      <c r="Q63" s="6"/>
      <c r="R63" s="6"/>
      <c r="S63" s="6"/>
    </row>
    <row r="64" spans="1:25" ht="14.25" customHeight="1">
      <c r="A64" s="6"/>
      <c r="B64" s="4"/>
      <c r="C64" s="6"/>
      <c r="D64" s="6"/>
      <c r="E64" s="6"/>
      <c r="F64" s="6"/>
      <c r="G64" s="7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</row>
    <row r="65" spans="1:18" ht="14.25" customHeight="1">
      <c r="A65" s="6"/>
      <c r="B65" s="4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</row>
    <row r="66" spans="1:18" ht="14.25" customHeight="1">
      <c r="E66" s="6"/>
    </row>
    <row r="67" spans="1:18" ht="14.25" customHeight="1">
      <c r="E67" s="6"/>
    </row>
    <row r="68" spans="1:18" ht="14.25" customHeight="1">
      <c r="E68" s="6"/>
    </row>
    <row r="69" spans="1:18" ht="14.25" customHeight="1">
      <c r="E69" s="6"/>
    </row>
    <row r="70" spans="1:18" ht="14.25" customHeight="1">
      <c r="E70" s="6"/>
    </row>
    <row r="71" spans="1:18" ht="14.25" customHeight="1">
      <c r="B71" s="1"/>
      <c r="E71" s="6"/>
    </row>
    <row r="72" spans="1:18" ht="14.25" customHeight="1">
      <c r="B72" s="1"/>
      <c r="E72" s="6"/>
    </row>
    <row r="73" spans="1:18" ht="14.25" customHeight="1">
      <c r="B73" s="1"/>
      <c r="E73" s="6"/>
    </row>
  </sheetData>
  <mergeCells count="5">
    <mergeCell ref="A1:R1"/>
    <mergeCell ref="A2:R2"/>
    <mergeCell ref="A3:R3"/>
    <mergeCell ref="A4:R4"/>
    <mergeCell ref="E40:K40"/>
  </mergeCells>
  <printOptions horizontalCentered="1"/>
  <pageMargins left="0.28000000000000003" right="0.28000000000000003" top="0.7" bottom="0.2" header="0.5" footer="0.3"/>
  <pageSetup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1497</vt:lpstr>
      <vt:lpstr>'1497'!Print_Area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2018-10-10T18:00:44Z</cp:lastPrinted>
  <dcterms:created xsi:type="dcterms:W3CDTF">1998-07-22T12:50:39Z</dcterms:created>
  <dcterms:modified xsi:type="dcterms:W3CDTF">2018-11-14T16:15:23Z</dcterms:modified>
</cp:coreProperties>
</file>