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13_ncr:1_{98B3EAF4-EF76-496E-9374-D82CD88DA837}" xr6:coauthVersionLast="33" xr6:coauthVersionMax="33" xr10:uidLastSave="{00000000-0000-0000-0000-000000000000}"/>
  <bookViews>
    <workbookView xWindow="0" yWindow="0" windowWidth="25200" windowHeight="11775" tabRatio="601" xr2:uid="{00000000-000D-0000-FFFF-FFFF00000000}"/>
  </bookViews>
  <sheets>
    <sheet name="1486" sheetId="1" r:id="rId1"/>
  </sheets>
  <definedNames>
    <definedName name="_xlnm.Print_Area" localSheetId="0">'1486'!$A$1:$R$29</definedName>
  </definedNames>
  <calcPr calcId="179017"/>
</workbook>
</file>

<file path=xl/calcChain.xml><?xml version="1.0" encoding="utf-8"?>
<calcChain xmlns="http://schemas.openxmlformats.org/spreadsheetml/2006/main">
  <c r="C21" i="1" l="1"/>
  <c r="M21" i="1" s="1"/>
  <c r="S39" i="1" l="1"/>
  <c r="S40" i="1"/>
  <c r="S41" i="1"/>
  <c r="S42" i="1"/>
  <c r="A40" i="1"/>
  <c r="A41" i="1"/>
  <c r="A42" i="1"/>
  <c r="C40" i="1"/>
  <c r="C41" i="1"/>
  <c r="C42" i="1"/>
  <c r="I28" i="1"/>
  <c r="M19" i="1"/>
  <c r="I12" i="1"/>
  <c r="T39" i="1" s="1"/>
  <c r="I13" i="1"/>
  <c r="T40" i="1" s="1"/>
  <c r="I14" i="1"/>
  <c r="T41" i="1" s="1"/>
  <c r="I15" i="1"/>
  <c r="T42" i="1" s="1"/>
  <c r="E19" i="1"/>
  <c r="V42" i="1" l="1"/>
  <c r="V41" i="1"/>
  <c r="V39" i="1"/>
  <c r="V40" i="1"/>
  <c r="O39" i="1"/>
  <c r="G40" i="1"/>
  <c r="R41" i="1"/>
  <c r="O42" i="1"/>
  <c r="R39" i="1" l="1"/>
  <c r="K40" i="1"/>
  <c r="G41" i="1"/>
  <c r="R42" i="1"/>
  <c r="K42" i="1"/>
  <c r="K39" i="1"/>
  <c r="O41" i="1"/>
  <c r="R40" i="1"/>
  <c r="G42" i="1"/>
  <c r="G39" i="1"/>
  <c r="K41" i="1"/>
  <c r="O40" i="1"/>
  <c r="P43" i="1"/>
  <c r="M43" i="1"/>
  <c r="I43" i="1"/>
  <c r="E43" i="1"/>
  <c r="G20" i="1" l="1"/>
  <c r="G22" i="1" s="1"/>
  <c r="K9" i="1"/>
  <c r="K18" i="1" s="1"/>
  <c r="S38" i="1"/>
  <c r="C38" i="1"/>
  <c r="K38" i="1" s="1"/>
  <c r="I11" i="1"/>
  <c r="T38" i="1" s="1"/>
  <c r="C25" i="1"/>
  <c r="A37" i="1"/>
  <c r="A38" i="1"/>
  <c r="G6" i="1"/>
  <c r="E18" i="1" l="1"/>
  <c r="I27" i="1"/>
  <c r="M18" i="1"/>
  <c r="K16" i="1"/>
  <c r="I25" i="1" s="1"/>
  <c r="K17" i="1"/>
  <c r="K14" i="1"/>
  <c r="E14" i="1" s="1"/>
  <c r="K13" i="1"/>
  <c r="E13" i="1" s="1"/>
  <c r="K12" i="1"/>
  <c r="K15" i="1"/>
  <c r="K43" i="1"/>
  <c r="O38" i="1"/>
  <c r="O43" i="1" s="1"/>
  <c r="G38" i="1"/>
  <c r="G43" i="1" s="1"/>
  <c r="K11" i="1"/>
  <c r="E25" i="1" s="1"/>
  <c r="R38" i="1"/>
  <c r="R43" i="1" s="1"/>
  <c r="I20" i="1"/>
  <c r="I22" i="1" s="1"/>
  <c r="V38" i="1"/>
  <c r="E12" i="1" l="1"/>
  <c r="E26" i="1"/>
  <c r="M16" i="1"/>
  <c r="E17" i="1"/>
  <c r="M17" i="1"/>
  <c r="I26" i="1"/>
  <c r="M15" i="1"/>
  <c r="E29" i="1"/>
  <c r="E15" i="1"/>
  <c r="M12" i="1"/>
  <c r="M13" i="1"/>
  <c r="E27" i="1"/>
  <c r="M14" i="1"/>
  <c r="E28" i="1"/>
  <c r="E16" i="1"/>
  <c r="E11" i="1"/>
  <c r="M11" i="1"/>
  <c r="K20" i="1"/>
  <c r="T44" i="1"/>
  <c r="E20" i="1" l="1"/>
  <c r="K22" i="1"/>
  <c r="E22" i="1" s="1"/>
  <c r="M20" i="1"/>
  <c r="M22" i="1" s="1"/>
  <c r="K6" i="1" s="1"/>
  <c r="O21" i="1" s="1"/>
  <c r="R21" i="1" s="1"/>
  <c r="O18" i="1" l="1"/>
  <c r="O14" i="1"/>
  <c r="O12" i="1"/>
  <c r="O19" i="1"/>
  <c r="O15" i="1"/>
  <c r="O13" i="1"/>
  <c r="O17" i="1"/>
  <c r="O16" i="1"/>
  <c r="O11" i="1"/>
  <c r="O6" i="1"/>
  <c r="R19" i="1" l="1"/>
  <c r="R15" i="1"/>
  <c r="O20" i="1"/>
  <c r="O22" i="1" s="1"/>
  <c r="R20" i="1" l="1"/>
  <c r="R22" i="1" s="1"/>
</calcChain>
</file>

<file path=xl/sharedStrings.xml><?xml version="1.0" encoding="utf-8"?>
<sst xmlns="http://schemas.openxmlformats.org/spreadsheetml/2006/main" count="79" uniqueCount="42">
  <si>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</si>
  <si>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</si>
  <si>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</si>
  <si>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</si>
  <si>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</si>
  <si>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</si>
  <si>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</si>
  <si>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</si>
  <si>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</si>
  <si>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</si>
  <si>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</si>
  <si>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</si>
  <si>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</si>
  <si>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</si>
  <si>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</si>
  <si>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</si>
  <si>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</si>
  <si>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</si>
  <si>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</si>
  <si>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</si>
  <si>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</si>
  <si>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</si>
  <si>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</si>
  <si>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</si>
  <si>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</si>
  <si>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</si>
  <si>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**</t>
  </si>
  <si>
    <t>One of the following GLEPS will be used in each book of tickets.  Approximately 25% of the books will use one of the below structures.</t>
  </si>
  <si>
    <t>CONSOLIDATED ODDS:</t>
  </si>
  <si>
    <t>***</t>
  </si>
  <si>
    <t>Exactly proportional to delivered quantity.</t>
  </si>
  <si>
    <t>GET:</t>
  </si>
  <si>
    <t># OF</t>
  </si>
  <si>
    <t>WINS</t>
  </si>
  <si>
    <t>SUBTOTAL</t>
  </si>
  <si>
    <t>MID</t>
  </si>
  <si>
    <t>Totals</t>
  </si>
  <si>
    <t>HIGH</t>
  </si>
  <si>
    <t>2nd chance drawing prize</t>
  </si>
  <si>
    <t>TOTAL</t>
  </si>
  <si>
    <t>INSTANT GAME #1486 - "HOLIDAY FUN"</t>
  </si>
  <si>
    <t>JUNE 12, 2018 -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</si>
</sst>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\ \ #,##0\ ;\(&quot;$&quot;#,##0\)"/>
    <numFmt numFmtId="165" formatCode="0.0%"/>
    <numFmt numFmtId="166" formatCode="#,##0.0"/>
    <numFmt numFmtId="167" formatCode="#,##0.000"/>
    <numFmt numFmtId="168" formatCode="&quot;$&quot;#,##0"/>
    <numFmt numFmtId="169" formatCode="&quot;$&quot;#,##0.00"/>
    <numFmt numFmtId="170" formatCode="_(&quot;$&quot;* #,##0_);_(&quot;$&quot;* \(#,##0\);_(&quot;$&quot;* &quot;-&quot;??_);_(@_)"/>
  </numFmts>
  <fonts count="7">
    <font>
      <sz val="10"/>
      <name val="Geneva"/>
    </font>
    <font>
      <sz val="10"/>
      <name val="Geneva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4">
    <xf numFmtId="0" fontId="0" fillId="0" borderId="0" xfId="0"/>
    <xf numFmtId="0" fontId="2" fillId="0" borderId="0" xfId="0" applyFont="1" applyBorder="1" applyAlignment="1">
      <alignment horizontal="right"/>
    </xf>
    <xf numFmtId="0" fontId="2" fillId="0" borderId="0" xfId="0" applyFont="1" applyBorder="1"/>
    <xf numFmtId="169" fontId="2" fillId="0" borderId="0" xfId="0" applyNumberFormat="1" applyFont="1" applyBorder="1"/>
    <xf numFmtId="0" fontId="3" fillId="0" borderId="1" xfId="0" applyFont="1" applyBorder="1" applyAlignment="1"/>
    <xf numFmtId="0" fontId="3" fillId="0" borderId="0" xfId="0" applyFont="1" applyBorder="1"/>
    <xf numFmtId="0" fontId="3" fillId="0" borderId="0" xfId="0" applyFont="1"/>
    <xf numFmtId="0" fontId="3" fillId="0" borderId="0" xfId="0" applyFont="1" applyBorder="1" applyAlignment="1"/>
    <xf numFmtId="2" fontId="3" fillId="0" borderId="0" xfId="0" applyNumberFormat="1" applyFont="1"/>
    <xf numFmtId="49" fontId="3" fillId="0" borderId="0" xfId="0" applyNumberFormat="1" applyFont="1" applyBorder="1" applyAlignment="1"/>
    <xf numFmtId="0" fontId="3" fillId="0" borderId="4" xfId="0" applyFont="1" applyBorder="1" applyAlignment="1">
      <alignment horizontal="centerContinuous"/>
    </xf>
    <xf numFmtId="38" fontId="3" fillId="0" borderId="0" xfId="1" applyNumberFormat="1" applyFont="1" applyBorder="1" applyAlignment="1">
      <alignment horizontal="center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left"/>
    </xf>
    <xf numFmtId="0" fontId="3" fillId="0" borderId="14" xfId="0" applyFont="1" applyBorder="1"/>
    <xf numFmtId="3" fontId="3" fillId="0" borderId="4" xfId="0" applyNumberFormat="1" applyFont="1" applyBorder="1" applyAlignment="1">
      <alignment horizontal="right"/>
    </xf>
    <xf numFmtId="5" fontId="3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left"/>
    </xf>
    <xf numFmtId="5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42" fontId="3" fillId="0" borderId="0" xfId="0" applyNumberFormat="1" applyFont="1" applyBorder="1"/>
    <xf numFmtId="10" fontId="3" fillId="0" borderId="0" xfId="0" applyNumberFormat="1" applyFont="1" applyBorder="1" applyAlignment="1">
      <alignment horizontal="right"/>
    </xf>
    <xf numFmtId="6" fontId="3" fillId="0" borderId="0" xfId="2" applyNumberFormat="1" applyFont="1"/>
    <xf numFmtId="0" fontId="3" fillId="0" borderId="15" xfId="0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6" xfId="0" applyFont="1" applyBorder="1"/>
    <xf numFmtId="0" fontId="3" fillId="0" borderId="4" xfId="0" applyFont="1" applyBorder="1"/>
    <xf numFmtId="0" fontId="3" fillId="0" borderId="0" xfId="0" applyFont="1" applyBorder="1" applyAlignment="1">
      <alignment horizontal="right"/>
    </xf>
    <xf numFmtId="42" fontId="3" fillId="0" borderId="0" xfId="0" applyNumberFormat="1" applyFont="1"/>
    <xf numFmtId="10" fontId="3" fillId="0" borderId="0" xfId="3" applyNumberFormat="1" applyFont="1"/>
    <xf numFmtId="3" fontId="3" fillId="0" borderId="0" xfId="0" applyNumberFormat="1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0" fontId="3" fillId="0" borderId="17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1" fontId="3" fillId="0" borderId="2" xfId="0" applyNumberFormat="1" applyFont="1" applyBorder="1" applyAlignment="1">
      <alignment horizontal="center"/>
    </xf>
    <xf numFmtId="0" fontId="3" fillId="0" borderId="18" xfId="0" applyFont="1" applyBorder="1"/>
    <xf numFmtId="0" fontId="4" fillId="0" borderId="0" xfId="0" applyFont="1"/>
    <xf numFmtId="8" fontId="3" fillId="0" borderId="0" xfId="2" applyFont="1"/>
    <xf numFmtId="38" fontId="3" fillId="0" borderId="0" xfId="1" applyNumberFormat="1" applyFont="1"/>
    <xf numFmtId="6" fontId="3" fillId="0" borderId="4" xfId="0" applyNumberFormat="1" applyFont="1" applyFill="1" applyBorder="1" applyAlignment="1">
      <alignment horizontal="left"/>
    </xf>
    <xf numFmtId="38" fontId="3" fillId="0" borderId="0" xfId="1" applyNumberFormat="1" applyFont="1" applyFill="1" applyBorder="1" applyAlignment="1">
      <alignment horizontal="center"/>
    </xf>
    <xf numFmtId="5" fontId="3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42" fontId="3" fillId="0" borderId="0" xfId="0" applyNumberFormat="1" applyFont="1" applyFill="1" applyBorder="1" applyAlignment="1">
      <alignment horizontal="left"/>
    </xf>
    <xf numFmtId="5" fontId="3" fillId="0" borderId="0" xfId="0" applyNumberFormat="1" applyFont="1" applyFill="1" applyBorder="1"/>
    <xf numFmtId="10" fontId="3" fillId="0" borderId="0" xfId="0" applyNumberFormat="1" applyFont="1" applyFill="1" applyBorder="1" applyAlignment="1">
      <alignment horizontal="center"/>
    </xf>
    <xf numFmtId="10" fontId="3" fillId="0" borderId="0" xfId="0" applyNumberFormat="1" applyFont="1" applyFill="1" applyBorder="1"/>
    <xf numFmtId="0" fontId="3" fillId="0" borderId="14" xfId="0" applyFont="1" applyFill="1" applyBorder="1" applyAlignment="1">
      <alignment horizontal="center"/>
    </xf>
    <xf numFmtId="8" fontId="3" fillId="0" borderId="0" xfId="2" applyFont="1" applyBorder="1"/>
    <xf numFmtId="38" fontId="3" fillId="0" borderId="0" xfId="1" applyNumberFormat="1" applyFont="1" applyBorder="1"/>
    <xf numFmtId="8" fontId="3" fillId="0" borderId="0" xfId="2" applyFont="1" applyFill="1" applyBorder="1"/>
    <xf numFmtId="0" fontId="3" fillId="0" borderId="0" xfId="0" applyFont="1" applyFill="1" applyBorder="1"/>
    <xf numFmtId="38" fontId="3" fillId="0" borderId="0" xfId="1" applyNumberFormat="1" applyFont="1" applyFill="1" applyBorder="1"/>
    <xf numFmtId="167" fontId="3" fillId="0" borderId="0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Border="1"/>
    <xf numFmtId="42" fontId="3" fillId="0" borderId="0" xfId="0" applyNumberFormat="1" applyFont="1" applyBorder="1" applyAlignment="1">
      <alignment horizontal="left"/>
    </xf>
    <xf numFmtId="5" fontId="3" fillId="0" borderId="0" xfId="0" applyNumberFormat="1" applyFont="1" applyBorder="1"/>
    <xf numFmtId="10" fontId="3" fillId="0" borderId="0" xfId="0" applyNumberFormat="1" applyFont="1" applyBorder="1" applyAlignment="1">
      <alignment horizontal="center"/>
    </xf>
    <xf numFmtId="10" fontId="3" fillId="0" borderId="0" xfId="0" applyNumberFormat="1" applyFont="1" applyBorder="1"/>
    <xf numFmtId="10" fontId="3" fillId="0" borderId="14" xfId="0" applyNumberFormat="1" applyFont="1" applyBorder="1" applyAlignment="1">
      <alignment horizontal="center"/>
    </xf>
    <xf numFmtId="0" fontId="5" fillId="0" borderId="4" xfId="0" applyFont="1" applyBorder="1"/>
    <xf numFmtId="42" fontId="3" fillId="0" borderId="0" xfId="0" applyNumberFormat="1" applyFont="1" applyBorder="1" applyAlignment="1">
      <alignment horizontal="right"/>
    </xf>
    <xf numFmtId="0" fontId="6" fillId="0" borderId="4" xfId="0" applyFont="1" applyBorder="1"/>
    <xf numFmtId="168" fontId="3" fillId="0" borderId="5" xfId="0" applyNumberFormat="1" applyFont="1" applyBorder="1" applyAlignment="1">
      <alignment horizontal="right"/>
    </xf>
    <xf numFmtId="4" fontId="3" fillId="0" borderId="0" xfId="0" applyNumberFormat="1" applyFont="1" applyBorder="1" applyAlignment="1">
      <alignment horizontal="left"/>
    </xf>
    <xf numFmtId="168" fontId="3" fillId="0" borderId="0" xfId="0" applyNumberFormat="1" applyFont="1" applyBorder="1" applyAlignment="1">
      <alignment horizontal="right"/>
    </xf>
    <xf numFmtId="4" fontId="3" fillId="0" borderId="6" xfId="0" applyNumberFormat="1" applyFont="1" applyBorder="1" applyAlignment="1">
      <alignment horizontal="left"/>
    </xf>
    <xf numFmtId="168" fontId="3" fillId="0" borderId="7" xfId="0" applyNumberFormat="1" applyFont="1" applyBorder="1" applyAlignment="1">
      <alignment horizontal="right"/>
    </xf>
    <xf numFmtId="38" fontId="3" fillId="0" borderId="2" xfId="1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left"/>
    </xf>
    <xf numFmtId="0" fontId="4" fillId="0" borderId="4" xfId="0" applyFont="1" applyBorder="1"/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14" xfId="0" applyFont="1" applyBorder="1"/>
    <xf numFmtId="0" fontId="3" fillId="0" borderId="4" xfId="0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4" fontId="3" fillId="0" borderId="0" xfId="0" applyNumberFormat="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2" fontId="3" fillId="0" borderId="0" xfId="0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10" fontId="3" fillId="0" borderId="0" xfId="0" applyNumberFormat="1" applyFont="1"/>
    <xf numFmtId="6" fontId="3" fillId="0" borderId="4" xfId="0" applyNumberFormat="1" applyFont="1" applyBorder="1" applyAlignment="1">
      <alignment horizontal="left"/>
    </xf>
    <xf numFmtId="5" fontId="3" fillId="0" borderId="0" xfId="0" applyNumberFormat="1" applyFont="1" applyBorder="1" applyAlignment="1">
      <alignment horizontal="left"/>
    </xf>
    <xf numFmtId="5" fontId="3" fillId="0" borderId="14" xfId="0" applyNumberFormat="1" applyFont="1" applyBorder="1" applyAlignment="1">
      <alignment horizontal="left"/>
    </xf>
    <xf numFmtId="3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left"/>
    </xf>
    <xf numFmtId="3" fontId="3" fillId="0" borderId="0" xfId="0" applyNumberFormat="1" applyFont="1"/>
    <xf numFmtId="3" fontId="3" fillId="0" borderId="0" xfId="0" applyNumberFormat="1" applyFont="1" applyBorder="1" applyAlignment="1"/>
    <xf numFmtId="5" fontId="3" fillId="0" borderId="2" xfId="0" applyNumberFormat="1" applyFont="1" applyBorder="1" applyAlignment="1">
      <alignment horizontal="center"/>
    </xf>
    <xf numFmtId="6" fontId="3" fillId="0" borderId="15" xfId="0" applyNumberFormat="1" applyFont="1" applyBorder="1" applyAlignment="1">
      <alignment horizontal="right"/>
    </xf>
    <xf numFmtId="168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/>
    <xf numFmtId="168" fontId="3" fillId="0" borderId="16" xfId="0" applyNumberFormat="1" applyFont="1" applyBorder="1" applyAlignment="1">
      <alignment horizontal="left"/>
    </xf>
    <xf numFmtId="169" fontId="3" fillId="0" borderId="0" xfId="0" applyNumberFormat="1" applyFont="1"/>
    <xf numFmtId="0" fontId="3" fillId="0" borderId="21" xfId="0" applyFont="1" applyBorder="1"/>
    <xf numFmtId="38" fontId="3" fillId="0" borderId="22" xfId="1" applyNumberFormat="1" applyFont="1" applyBorder="1" applyAlignment="1">
      <alignment horizontal="center"/>
    </xf>
    <xf numFmtId="0" fontId="3" fillId="0" borderId="22" xfId="0" applyFont="1" applyBorder="1"/>
    <xf numFmtId="0" fontId="3" fillId="0" borderId="23" xfId="0" applyFont="1" applyBorder="1"/>
    <xf numFmtId="38" fontId="3" fillId="0" borderId="0" xfId="1" applyNumberFormat="1" applyFont="1" applyAlignment="1">
      <alignment horizontal="center"/>
    </xf>
    <xf numFmtId="38" fontId="3" fillId="0" borderId="1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8" fontId="3" fillId="0" borderId="10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left"/>
    </xf>
    <xf numFmtId="168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4" fontId="3" fillId="0" borderId="9" xfId="0" applyNumberFormat="1" applyFont="1" applyBorder="1" applyAlignment="1">
      <alignment horizontal="left"/>
    </xf>
    <xf numFmtId="0" fontId="3" fillId="0" borderId="2" xfId="0" applyFont="1" applyBorder="1" applyAlignment="1">
      <alignment horizontal="right"/>
    </xf>
    <xf numFmtId="38" fontId="3" fillId="0" borderId="1" xfId="1" applyNumberFormat="1" applyFont="1" applyBorder="1" applyAlignment="1">
      <alignment horizontal="center"/>
    </xf>
    <xf numFmtId="0" fontId="3" fillId="0" borderId="19" xfId="0" applyFont="1" applyBorder="1"/>
    <xf numFmtId="38" fontId="3" fillId="0" borderId="3" xfId="1" applyNumberFormat="1" applyFont="1" applyBorder="1" applyAlignment="1">
      <alignment horizontal="center"/>
    </xf>
    <xf numFmtId="0" fontId="3" fillId="0" borderId="3" xfId="0" applyFont="1" applyBorder="1"/>
    <xf numFmtId="167" fontId="3" fillId="0" borderId="3" xfId="0" applyNumberFormat="1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3" fontId="3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right"/>
    </xf>
    <xf numFmtId="3" fontId="3" fillId="0" borderId="3" xfId="0" applyNumberFormat="1" applyFont="1" applyBorder="1"/>
    <xf numFmtId="42" fontId="3" fillId="0" borderId="3" xfId="0" applyNumberFormat="1" applyFont="1" applyBorder="1" applyAlignment="1">
      <alignment horizontal="right"/>
    </xf>
    <xf numFmtId="5" fontId="3" fillId="0" borderId="3" xfId="0" applyNumberFormat="1" applyFont="1" applyBorder="1"/>
    <xf numFmtId="10" fontId="3" fillId="0" borderId="3" xfId="0" applyNumberFormat="1" applyFont="1" applyBorder="1" applyAlignment="1">
      <alignment horizontal="center"/>
    </xf>
    <xf numFmtId="10" fontId="3" fillId="0" borderId="3" xfId="0" applyNumberFormat="1" applyFont="1" applyBorder="1"/>
    <xf numFmtId="10" fontId="3" fillId="0" borderId="20" xfId="0" applyNumberFormat="1" applyFont="1" applyBorder="1" applyAlignment="1">
      <alignment horizontal="left"/>
    </xf>
    <xf numFmtId="170" fontId="3" fillId="0" borderId="0" xfId="2" applyNumberFormat="1" applyFont="1" applyBorder="1" applyAlignment="1">
      <alignment horizontal="right"/>
    </xf>
    <xf numFmtId="10" fontId="3" fillId="0" borderId="14" xfId="0" applyNumberFormat="1" applyFont="1" applyBorder="1" applyAlignment="1">
      <alignment horizontal="left"/>
    </xf>
    <xf numFmtId="6" fontId="3" fillId="0" borderId="3" xfId="2" applyNumberFormat="1" applyFont="1" applyBorder="1" applyAlignment="1">
      <alignment horizontal="center"/>
    </xf>
    <xf numFmtId="6" fontId="3" fillId="2" borderId="15" xfId="0" applyNumberFormat="1" applyFont="1" applyFill="1" applyBorder="1" applyAlignment="1">
      <alignment horizontal="left"/>
    </xf>
    <xf numFmtId="38" fontId="3" fillId="2" borderId="1" xfId="1" applyNumberFormat="1" applyFont="1" applyFill="1" applyBorder="1" applyAlignment="1">
      <alignment horizontal="center"/>
    </xf>
    <xf numFmtId="5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right"/>
    </xf>
    <xf numFmtId="3" fontId="3" fillId="2" borderId="1" xfId="0" applyNumberFormat="1" applyFont="1" applyFill="1" applyBorder="1"/>
    <xf numFmtId="42" fontId="3" fillId="2" borderId="1" xfId="0" applyNumberFormat="1" applyFont="1" applyFill="1" applyBorder="1" applyAlignment="1">
      <alignment horizontal="left"/>
    </xf>
    <xf numFmtId="5" fontId="3" fillId="2" borderId="1" xfId="0" applyNumberFormat="1" applyFont="1" applyFill="1" applyBorder="1"/>
    <xf numFmtId="10" fontId="3" fillId="2" borderId="1" xfId="0" applyNumberFormat="1" applyFont="1" applyFill="1" applyBorder="1" applyAlignment="1">
      <alignment horizontal="center"/>
    </xf>
    <xf numFmtId="10" fontId="3" fillId="2" borderId="1" xfId="0" applyNumberFormat="1" applyFont="1" applyFill="1" applyBorder="1"/>
    <xf numFmtId="0" fontId="3" fillId="2" borderId="1" xfId="0" applyFont="1" applyFill="1" applyBorder="1"/>
    <xf numFmtId="0" fontId="3" fillId="2" borderId="16" xfId="0" applyFont="1" applyFill="1" applyBorder="1" applyAlignment="1">
      <alignment horizontal="center"/>
    </xf>
    <xf numFmtId="6" fontId="3" fillId="2" borderId="4" xfId="0" applyNumberFormat="1" applyFont="1" applyFill="1" applyBorder="1" applyAlignment="1">
      <alignment horizontal="left"/>
    </xf>
    <xf numFmtId="38" fontId="3" fillId="2" borderId="0" xfId="1" applyNumberFormat="1" applyFont="1" applyFill="1" applyBorder="1" applyAlignment="1">
      <alignment horizontal="center"/>
    </xf>
    <xf numFmtId="5" fontId="3" fillId="2" borderId="0" xfId="0" applyNumberFormat="1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"/>
    </xf>
    <xf numFmtId="3" fontId="3" fillId="2" borderId="0" xfId="0" applyNumberFormat="1" applyFont="1" applyFill="1" applyBorder="1" applyAlignment="1">
      <alignment horizontal="center"/>
    </xf>
    <xf numFmtId="3" fontId="3" fillId="2" borderId="0" xfId="0" applyNumberFormat="1" applyFont="1" applyFill="1" applyBorder="1" applyAlignment="1">
      <alignment horizontal="right"/>
    </xf>
    <xf numFmtId="3" fontId="3" fillId="2" borderId="0" xfId="0" applyNumberFormat="1" applyFont="1" applyFill="1" applyBorder="1"/>
    <xf numFmtId="42" fontId="3" fillId="2" borderId="0" xfId="0" applyNumberFormat="1" applyFont="1" applyFill="1" applyBorder="1" applyAlignment="1">
      <alignment horizontal="left"/>
    </xf>
    <xf numFmtId="5" fontId="3" fillId="2" borderId="0" xfId="0" applyNumberFormat="1" applyFont="1" applyFill="1" applyBorder="1"/>
    <xf numFmtId="10" fontId="3" fillId="2" borderId="0" xfId="0" applyNumberFormat="1" applyFont="1" applyFill="1" applyBorder="1" applyAlignment="1">
      <alignment horizontal="center"/>
    </xf>
    <xf numFmtId="10" fontId="3" fillId="2" borderId="0" xfId="0" applyNumberFormat="1" applyFont="1" applyFill="1" applyBorder="1"/>
    <xf numFmtId="0" fontId="3" fillId="2" borderId="14" xfId="0" applyFont="1" applyFill="1" applyBorder="1"/>
    <xf numFmtId="10" fontId="3" fillId="2" borderId="14" xfId="0" applyNumberFormat="1" applyFont="1" applyFill="1" applyBorder="1" applyAlignment="1">
      <alignment horizontal="center"/>
    </xf>
    <xf numFmtId="6" fontId="3" fillId="2" borderId="19" xfId="0" applyNumberFormat="1" applyFont="1" applyFill="1" applyBorder="1" applyAlignment="1">
      <alignment horizontal="left"/>
    </xf>
    <xf numFmtId="38" fontId="3" fillId="2" borderId="3" xfId="1" applyNumberFormat="1" applyFont="1" applyFill="1" applyBorder="1" applyAlignment="1">
      <alignment horizontal="center"/>
    </xf>
    <xf numFmtId="5" fontId="3" fillId="2" borderId="3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right"/>
    </xf>
    <xf numFmtId="167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right"/>
    </xf>
    <xf numFmtId="3" fontId="3" fillId="2" borderId="3" xfId="0" applyNumberFormat="1" applyFont="1" applyFill="1" applyBorder="1"/>
    <xf numFmtId="42" fontId="3" fillId="2" borderId="3" xfId="0" applyNumberFormat="1" applyFont="1" applyFill="1" applyBorder="1" applyAlignment="1">
      <alignment horizontal="left"/>
    </xf>
    <xf numFmtId="5" fontId="3" fillId="2" borderId="3" xfId="0" applyNumberFormat="1" applyFont="1" applyFill="1" applyBorder="1"/>
    <xf numFmtId="10" fontId="3" fillId="2" borderId="3" xfId="0" applyNumberFormat="1" applyFont="1" applyFill="1" applyBorder="1" applyAlignment="1">
      <alignment horizontal="center"/>
    </xf>
    <xf numFmtId="10" fontId="3" fillId="2" borderId="3" xfId="0" applyNumberFormat="1" applyFont="1" applyFill="1" applyBorder="1"/>
    <xf numFmtId="10" fontId="3" fillId="2" borderId="20" xfId="0" applyNumberFormat="1" applyFont="1" applyFill="1" applyBorder="1" applyAlignment="1">
      <alignment horizontal="center"/>
    </xf>
    <xf numFmtId="0" fontId="3" fillId="0" borderId="8" xfId="0" applyFont="1" applyBorder="1"/>
    <xf numFmtId="38" fontId="3" fillId="0" borderId="10" xfId="1" applyNumberFormat="1" applyFont="1" applyBorder="1" applyAlignment="1">
      <alignment horizontal="center"/>
    </xf>
    <xf numFmtId="38" fontId="3" fillId="0" borderId="1" xfId="1" applyNumberFormat="1" applyFont="1" applyBorder="1" applyAlignment="1">
      <alignment horizontal="center"/>
    </xf>
    <xf numFmtId="38" fontId="3" fillId="0" borderId="9" xfId="1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49" fontId="3" fillId="0" borderId="14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62"/>
  <sheetViews>
    <sheetView tabSelected="1" zoomScale="130" zoomScaleNormal="130" zoomScaleSheetLayoutView="80" workbookViewId="0">
      <selection activeCell="A5" sqref="A5"/>
    </sheetView>
  </sheetViews>
  <sheetFormatPr defaultColWidth="10.7109375" defaultRowHeight="14.25" customHeight="1"/>
  <cols>
    <col min="1" max="1" width="32" style="6" bestFit="1" customWidth="1"/>
    <col min="2" max="2" width="6.28515625" style="119" customWidth="1"/>
    <col min="3" max="3" width="11.5703125" style="6" customWidth="1"/>
    <col min="4" max="4" width="1.7109375" style="6" customWidth="1"/>
    <col min="5" max="5" width="12.28515625" style="6" customWidth="1"/>
    <col min="6" max="6" width="2.140625" style="6" customWidth="1"/>
    <col min="7" max="7" width="15.7109375" style="6" customWidth="1"/>
    <col min="8" max="8" width="1.7109375" style="6" hidden="1" customWidth="1"/>
    <col min="9" max="9" width="11.42578125" style="6" customWidth="1"/>
    <col min="10" max="10" width="2.42578125" style="6" customWidth="1"/>
    <col min="11" max="11" width="12.42578125" style="6" bestFit="1" customWidth="1"/>
    <col min="12" max="12" width="4" style="6" bestFit="1" customWidth="1"/>
    <col min="13" max="13" width="12.28515625" style="6" bestFit="1" customWidth="1"/>
    <col min="14" max="14" width="2.28515625" style="6" bestFit="1" customWidth="1"/>
    <col min="15" max="15" width="13.140625" style="6" customWidth="1"/>
    <col min="16" max="16" width="4" style="6" bestFit="1" customWidth="1"/>
    <col min="17" max="17" width="2.28515625" style="6" bestFit="1" customWidth="1"/>
    <col min="18" max="18" width="8.85546875" style="6" bestFit="1" customWidth="1"/>
    <col min="19" max="19" width="8.7109375" style="6" bestFit="1" customWidth="1"/>
    <col min="20" max="20" width="8.140625" style="6" bestFit="1" customWidth="1"/>
    <col min="21" max="21" width="1.7109375" style="6" customWidth="1"/>
    <col min="22" max="22" width="6.5703125" style="6" bestFit="1" customWidth="1"/>
    <col min="23" max="23" width="1.7109375" style="6" customWidth="1"/>
    <col min="24" max="24" width="7.7109375" style="6" customWidth="1"/>
    <col min="25" max="25" width="14.28515625" style="6" customWidth="1"/>
    <col min="26" max="16384" width="10.7109375" style="6"/>
  </cols>
  <sheetData>
    <row r="1" spans="1:26" ht="14.25" customHeight="1">
      <c r="A1" s="195" t="s">
        <v>25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7"/>
      <c r="S1" s="4"/>
      <c r="T1" s="5"/>
    </row>
    <row r="2" spans="1:26" ht="14.25" customHeight="1">
      <c r="A2" s="198" t="s">
        <v>24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200"/>
      <c r="S2" s="7"/>
      <c r="T2" s="5"/>
    </row>
    <row r="3" spans="1:26" ht="14.25" customHeight="1">
      <c r="A3" s="198" t="s">
        <v>40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200"/>
      <c r="S3" s="7"/>
      <c r="T3" s="5"/>
      <c r="U3" s="8"/>
      <c r="V3" s="8"/>
      <c r="W3" s="8"/>
      <c r="X3" s="8"/>
      <c r="Y3" s="8"/>
    </row>
    <row r="4" spans="1:26" ht="14.25" customHeight="1">
      <c r="A4" s="201" t="s">
        <v>41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3"/>
      <c r="S4" s="9"/>
      <c r="T4" s="5"/>
    </row>
    <row r="5" spans="1:26" s="5" customFormat="1" ht="14.25" customHeight="1">
      <c r="A5" s="10"/>
      <c r="B5" s="11"/>
      <c r="C5" s="12"/>
      <c r="D5" s="12"/>
      <c r="E5" s="12"/>
      <c r="F5" s="12"/>
      <c r="H5" s="13"/>
      <c r="I5" s="13"/>
      <c r="J5" s="13"/>
      <c r="K5" s="14"/>
      <c r="L5" s="13"/>
      <c r="M5" s="12"/>
      <c r="N5" s="12"/>
      <c r="O5" s="12"/>
      <c r="P5" s="12"/>
      <c r="R5" s="15"/>
    </row>
    <row r="6" spans="1:26" ht="14.25" customHeight="1">
      <c r="A6" s="16">
        <v>350000</v>
      </c>
      <c r="B6" s="11"/>
      <c r="C6" s="17">
        <v>2</v>
      </c>
      <c r="D6" s="18"/>
      <c r="E6" s="5" t="s">
        <v>1</v>
      </c>
      <c r="F6" s="5"/>
      <c r="G6" s="19">
        <f>A6*C6</f>
        <v>700000</v>
      </c>
      <c r="H6" s="17" t="s">
        <v>0</v>
      </c>
      <c r="I6" s="20" t="s">
        <v>2</v>
      </c>
      <c r="J6" s="5"/>
      <c r="K6" s="21">
        <f>M22</f>
        <v>506500</v>
      </c>
      <c r="L6" s="5"/>
      <c r="M6" s="20" t="s">
        <v>3</v>
      </c>
      <c r="N6" s="5"/>
      <c r="O6" s="22">
        <f>K6/G6</f>
        <v>0.72357142857142853</v>
      </c>
      <c r="P6" s="22"/>
      <c r="Q6" s="5"/>
      <c r="R6" s="15"/>
      <c r="Y6" s="23"/>
    </row>
    <row r="7" spans="1:26" ht="14.25" customHeight="1">
      <c r="A7" s="24"/>
      <c r="B7" s="120"/>
      <c r="C7" s="25"/>
      <c r="D7" s="25"/>
      <c r="E7" s="25"/>
      <c r="F7" s="25"/>
      <c r="G7" s="26"/>
      <c r="H7" s="26"/>
      <c r="I7" s="26"/>
      <c r="J7" s="27"/>
      <c r="K7" s="25"/>
      <c r="L7" s="26"/>
      <c r="M7" s="25"/>
      <c r="N7" s="25"/>
      <c r="O7" s="25"/>
      <c r="P7" s="25"/>
      <c r="Q7" s="27"/>
      <c r="R7" s="28"/>
    </row>
    <row r="8" spans="1:26" ht="14.25" customHeight="1">
      <c r="A8" s="29"/>
      <c r="B8" s="11"/>
      <c r="C8" s="20"/>
      <c r="D8" s="20"/>
      <c r="E8" s="30"/>
      <c r="F8" s="30"/>
      <c r="G8" s="121" t="s">
        <v>4</v>
      </c>
      <c r="H8" s="5"/>
      <c r="I8" s="121" t="s">
        <v>4</v>
      </c>
      <c r="J8" s="121"/>
      <c r="K8" s="121" t="s">
        <v>4</v>
      </c>
      <c r="L8" s="121"/>
      <c r="M8" s="5"/>
      <c r="N8" s="5"/>
      <c r="O8" s="121" t="s">
        <v>5</v>
      </c>
      <c r="P8" s="121"/>
      <c r="Q8" s="5"/>
      <c r="R8" s="15"/>
      <c r="Y8" s="31"/>
      <c r="Z8" s="32"/>
    </row>
    <row r="9" spans="1:26" ht="14.25" customHeight="1">
      <c r="A9" s="29"/>
      <c r="B9" s="121" t="s">
        <v>32</v>
      </c>
      <c r="C9" s="20"/>
      <c r="D9" s="20"/>
      <c r="E9" s="121" t="s">
        <v>6</v>
      </c>
      <c r="F9" s="121"/>
      <c r="G9" s="121">
        <v>100</v>
      </c>
      <c r="H9" s="121"/>
      <c r="I9" s="33">
        <v>50000</v>
      </c>
      <c r="J9" s="33"/>
      <c r="K9" s="34">
        <f>A6/I9</f>
        <v>7</v>
      </c>
      <c r="L9" s="121"/>
      <c r="M9" s="121" t="s">
        <v>7</v>
      </c>
      <c r="N9" s="121"/>
      <c r="O9" s="121" t="s">
        <v>8</v>
      </c>
      <c r="P9" s="121"/>
      <c r="Q9" s="5"/>
      <c r="R9" s="15"/>
    </row>
    <row r="10" spans="1:26" s="40" customFormat="1" ht="14.25" customHeight="1">
      <c r="A10" s="35" t="s">
        <v>31</v>
      </c>
      <c r="B10" s="36" t="s">
        <v>33</v>
      </c>
      <c r="C10" s="36" t="s">
        <v>9</v>
      </c>
      <c r="D10" s="36"/>
      <c r="E10" s="36" t="s">
        <v>10</v>
      </c>
      <c r="F10" s="36"/>
      <c r="G10" s="36" t="s">
        <v>11</v>
      </c>
      <c r="H10" s="36"/>
      <c r="I10" s="36" t="s">
        <v>12</v>
      </c>
      <c r="J10" s="37"/>
      <c r="K10" s="36" t="s">
        <v>13</v>
      </c>
      <c r="L10" s="38"/>
      <c r="M10" s="36" t="s">
        <v>14</v>
      </c>
      <c r="N10" s="36"/>
      <c r="O10" s="36" t="s">
        <v>15</v>
      </c>
      <c r="P10" s="36"/>
      <c r="Q10" s="37"/>
      <c r="R10" s="39"/>
    </row>
    <row r="11" spans="1:26" ht="14.25" customHeight="1">
      <c r="A11" s="146">
        <v>2</v>
      </c>
      <c r="B11" s="147">
        <v>1</v>
      </c>
      <c r="C11" s="148">
        <v>2</v>
      </c>
      <c r="D11" s="148"/>
      <c r="E11" s="149">
        <f t="shared" ref="E11:E19" si="0">$A$6/K11</f>
        <v>8.3333333333333339</v>
      </c>
      <c r="F11" s="150"/>
      <c r="G11" s="149">
        <v>12</v>
      </c>
      <c r="H11" s="151"/>
      <c r="I11" s="152">
        <f t="shared" ref="I11:I15" si="1">G11*($I$9/$G$9)</f>
        <v>6000</v>
      </c>
      <c r="J11" s="153"/>
      <c r="K11" s="152">
        <f t="shared" ref="K11:K18" si="2">I11*$K$9</f>
        <v>42000</v>
      </c>
      <c r="L11" s="154"/>
      <c r="M11" s="155">
        <f t="shared" ref="M11:M19" si="3">K11*C11</f>
        <v>84000</v>
      </c>
      <c r="N11" s="156"/>
      <c r="O11" s="157">
        <f t="shared" ref="O11:O19" si="4">(M11/$K$6)</f>
        <v>0.16584402764067127</v>
      </c>
      <c r="P11" s="158"/>
      <c r="Q11" s="159"/>
      <c r="R11" s="160"/>
      <c r="S11" s="41"/>
      <c r="V11" s="42"/>
    </row>
    <row r="12" spans="1:26" ht="14.25" customHeight="1">
      <c r="A12" s="43">
        <v>5</v>
      </c>
      <c r="B12" s="44">
        <v>1</v>
      </c>
      <c r="C12" s="45">
        <v>5</v>
      </c>
      <c r="D12" s="45"/>
      <c r="E12" s="46">
        <f t="shared" si="0"/>
        <v>15.384615384615385</v>
      </c>
      <c r="F12" s="47"/>
      <c r="G12" s="46">
        <v>6.5</v>
      </c>
      <c r="H12" s="48"/>
      <c r="I12" s="49">
        <f t="shared" si="1"/>
        <v>3250</v>
      </c>
      <c r="J12" s="50"/>
      <c r="K12" s="49">
        <f t="shared" si="2"/>
        <v>22750</v>
      </c>
      <c r="L12" s="51"/>
      <c r="M12" s="52">
        <f t="shared" si="3"/>
        <v>113750</v>
      </c>
      <c r="N12" s="53"/>
      <c r="O12" s="54">
        <f t="shared" si="4"/>
        <v>0.22458045409674235</v>
      </c>
      <c r="P12" s="55"/>
      <c r="Q12" s="48"/>
      <c r="R12" s="56"/>
      <c r="S12" s="41"/>
      <c r="V12" s="42"/>
    </row>
    <row r="13" spans="1:26" ht="14.25" customHeight="1">
      <c r="A13" s="161">
        <v>10</v>
      </c>
      <c r="B13" s="162">
        <v>1</v>
      </c>
      <c r="C13" s="163">
        <v>10</v>
      </c>
      <c r="D13" s="163"/>
      <c r="E13" s="164">
        <f t="shared" si="0"/>
        <v>33.333333333333336</v>
      </c>
      <c r="F13" s="165"/>
      <c r="G13" s="164">
        <v>3</v>
      </c>
      <c r="H13" s="166"/>
      <c r="I13" s="167">
        <f t="shared" si="1"/>
        <v>1500</v>
      </c>
      <c r="J13" s="168"/>
      <c r="K13" s="167">
        <f t="shared" si="2"/>
        <v>10500</v>
      </c>
      <c r="L13" s="169"/>
      <c r="M13" s="170">
        <f t="shared" si="3"/>
        <v>105000</v>
      </c>
      <c r="N13" s="171"/>
      <c r="O13" s="172">
        <f t="shared" si="4"/>
        <v>0.2073050345508391</v>
      </c>
      <c r="P13" s="173"/>
      <c r="Q13" s="166"/>
      <c r="R13" s="174"/>
      <c r="S13" s="41"/>
      <c r="V13" s="42"/>
    </row>
    <row r="14" spans="1:26" ht="14.25" customHeight="1">
      <c r="A14" s="43">
        <v>20</v>
      </c>
      <c r="B14" s="44">
        <v>1</v>
      </c>
      <c r="C14" s="45">
        <v>20</v>
      </c>
      <c r="D14" s="45"/>
      <c r="E14" s="46">
        <f t="shared" si="0"/>
        <v>66.666666666666671</v>
      </c>
      <c r="F14" s="47"/>
      <c r="G14" s="46">
        <v>1.5</v>
      </c>
      <c r="H14" s="48"/>
      <c r="I14" s="49">
        <f t="shared" si="1"/>
        <v>750</v>
      </c>
      <c r="J14" s="50"/>
      <c r="K14" s="49">
        <f t="shared" si="2"/>
        <v>5250</v>
      </c>
      <c r="L14" s="51"/>
      <c r="M14" s="52">
        <f t="shared" si="3"/>
        <v>105000</v>
      </c>
      <c r="N14" s="53"/>
      <c r="O14" s="54">
        <f t="shared" si="4"/>
        <v>0.2073050345508391</v>
      </c>
      <c r="P14" s="55"/>
      <c r="Q14" s="48"/>
      <c r="R14" s="56" t="s">
        <v>23</v>
      </c>
      <c r="S14" s="57"/>
      <c r="V14" s="42"/>
    </row>
    <row r="15" spans="1:26" ht="14.25" customHeight="1">
      <c r="A15" s="161">
        <v>25</v>
      </c>
      <c r="B15" s="162">
        <v>1</v>
      </c>
      <c r="C15" s="163">
        <v>25</v>
      </c>
      <c r="D15" s="163"/>
      <c r="E15" s="164">
        <f t="shared" si="0"/>
        <v>200</v>
      </c>
      <c r="F15" s="165"/>
      <c r="G15" s="164">
        <v>0.5</v>
      </c>
      <c r="H15" s="166"/>
      <c r="I15" s="167">
        <f t="shared" si="1"/>
        <v>250</v>
      </c>
      <c r="J15" s="168"/>
      <c r="K15" s="167">
        <f t="shared" si="2"/>
        <v>1750</v>
      </c>
      <c r="L15" s="169"/>
      <c r="M15" s="170">
        <f t="shared" si="3"/>
        <v>43750</v>
      </c>
      <c r="N15" s="171"/>
      <c r="O15" s="172">
        <f t="shared" si="4"/>
        <v>8.6377097729516294E-2</v>
      </c>
      <c r="P15" s="173"/>
      <c r="Q15" s="166"/>
      <c r="R15" s="175">
        <f>SUM(O11:O15)</f>
        <v>0.89141164856860822</v>
      </c>
      <c r="S15" s="57"/>
      <c r="V15" s="42"/>
    </row>
    <row r="16" spans="1:26" s="5" customFormat="1" ht="14.25" customHeight="1">
      <c r="A16" s="43">
        <v>50</v>
      </c>
      <c r="B16" s="44">
        <v>1</v>
      </c>
      <c r="C16" s="45">
        <v>50</v>
      </c>
      <c r="D16" s="45"/>
      <c r="E16" s="46">
        <f t="shared" si="0"/>
        <v>1000</v>
      </c>
      <c r="F16" s="47"/>
      <c r="G16" s="46" t="s">
        <v>0</v>
      </c>
      <c r="H16" s="48"/>
      <c r="I16" s="49">
        <v>50</v>
      </c>
      <c r="J16" s="50"/>
      <c r="K16" s="49">
        <f t="shared" si="2"/>
        <v>350</v>
      </c>
      <c r="L16" s="51"/>
      <c r="M16" s="52">
        <f t="shared" si="3"/>
        <v>17500</v>
      </c>
      <c r="N16" s="53"/>
      <c r="O16" s="54">
        <f t="shared" si="4"/>
        <v>3.4550839091806514E-2</v>
      </c>
      <c r="P16" s="55"/>
      <c r="Q16" s="48"/>
      <c r="R16" s="56"/>
      <c r="S16" s="57"/>
      <c r="V16" s="58"/>
    </row>
    <row r="17" spans="1:22" s="5" customFormat="1" ht="14.25" customHeight="1">
      <c r="A17" s="161">
        <v>100</v>
      </c>
      <c r="B17" s="162">
        <v>1</v>
      </c>
      <c r="C17" s="163">
        <v>100</v>
      </c>
      <c r="D17" s="163"/>
      <c r="E17" s="164">
        <f t="shared" si="0"/>
        <v>3333.3333333333335</v>
      </c>
      <c r="F17" s="165"/>
      <c r="G17" s="164" t="s">
        <v>0</v>
      </c>
      <c r="H17" s="166"/>
      <c r="I17" s="167">
        <v>15</v>
      </c>
      <c r="J17" s="168"/>
      <c r="K17" s="167">
        <f t="shared" si="2"/>
        <v>105</v>
      </c>
      <c r="L17" s="169"/>
      <c r="M17" s="170">
        <f t="shared" si="3"/>
        <v>10500</v>
      </c>
      <c r="N17" s="171"/>
      <c r="O17" s="172">
        <f t="shared" si="4"/>
        <v>2.0730503455083909E-2</v>
      </c>
      <c r="P17" s="173"/>
      <c r="Q17" s="166"/>
      <c r="R17" s="175" t="s">
        <v>35</v>
      </c>
      <c r="S17" s="57"/>
      <c r="V17" s="58"/>
    </row>
    <row r="18" spans="1:22" s="5" customFormat="1" ht="14.25" customHeight="1">
      <c r="A18" s="43">
        <v>500</v>
      </c>
      <c r="B18" s="44">
        <v>1</v>
      </c>
      <c r="C18" s="45">
        <v>500</v>
      </c>
      <c r="D18" s="45"/>
      <c r="E18" s="46">
        <f t="shared" si="0"/>
        <v>25000</v>
      </c>
      <c r="F18" s="47"/>
      <c r="G18" s="46" t="s">
        <v>0</v>
      </c>
      <c r="H18" s="48"/>
      <c r="I18" s="49">
        <v>2</v>
      </c>
      <c r="J18" s="50"/>
      <c r="K18" s="49">
        <f t="shared" si="2"/>
        <v>14</v>
      </c>
      <c r="L18" s="51" t="s">
        <v>29</v>
      </c>
      <c r="M18" s="52">
        <f t="shared" si="3"/>
        <v>7000</v>
      </c>
      <c r="N18" s="53"/>
      <c r="O18" s="54">
        <f t="shared" si="4"/>
        <v>1.3820335636722606E-2</v>
      </c>
      <c r="P18" s="55"/>
      <c r="Q18" s="48"/>
      <c r="R18" s="56" t="s">
        <v>37</v>
      </c>
      <c r="S18" s="57"/>
      <c r="V18" s="58"/>
    </row>
    <row r="19" spans="1:22" s="60" customFormat="1" ht="14.25" customHeight="1" thickBot="1">
      <c r="A19" s="176">
        <v>5000</v>
      </c>
      <c r="B19" s="177">
        <v>1</v>
      </c>
      <c r="C19" s="178">
        <v>5000</v>
      </c>
      <c r="D19" s="178"/>
      <c r="E19" s="179">
        <f t="shared" si="0"/>
        <v>116666.66666666667</v>
      </c>
      <c r="F19" s="180"/>
      <c r="G19" s="181" t="s">
        <v>0</v>
      </c>
      <c r="H19" s="182"/>
      <c r="I19" s="183" t="s">
        <v>0</v>
      </c>
      <c r="J19" s="184"/>
      <c r="K19" s="183">
        <v>3</v>
      </c>
      <c r="L19" s="185" t="s">
        <v>29</v>
      </c>
      <c r="M19" s="186">
        <f t="shared" si="3"/>
        <v>15000</v>
      </c>
      <c r="N19" s="187"/>
      <c r="O19" s="188">
        <f t="shared" si="4"/>
        <v>2.9615004935834157E-2</v>
      </c>
      <c r="P19" s="189"/>
      <c r="Q19" s="182"/>
      <c r="R19" s="190">
        <f>SUM(O18:O19)</f>
        <v>4.3435340572556762E-2</v>
      </c>
      <c r="S19" s="59"/>
      <c r="V19" s="61"/>
    </row>
    <row r="20" spans="1:22" ht="14.25" customHeight="1" thickTop="1">
      <c r="A20" s="29"/>
      <c r="B20" s="11"/>
      <c r="C20" s="30" t="s">
        <v>34</v>
      </c>
      <c r="D20" s="5"/>
      <c r="E20" s="62">
        <f>$A$6/K20</f>
        <v>4.2310389013805274</v>
      </c>
      <c r="F20" s="30"/>
      <c r="G20" s="63">
        <f>SUM(G11:G19)</f>
        <v>23.5</v>
      </c>
      <c r="H20" s="33"/>
      <c r="I20" s="33">
        <f>SUM(I11:I19)</f>
        <v>11817</v>
      </c>
      <c r="J20" s="64"/>
      <c r="K20" s="33">
        <f>SUM(K11:K19)</f>
        <v>82722</v>
      </c>
      <c r="L20" s="65"/>
      <c r="M20" s="66">
        <f>SUM(M11:M19)</f>
        <v>501500</v>
      </c>
      <c r="N20" s="67"/>
      <c r="O20" s="68">
        <f>SUM(O11:O19)</f>
        <v>0.99012833168805536</v>
      </c>
      <c r="P20" s="69" t="s">
        <v>26</v>
      </c>
      <c r="Q20" s="5"/>
      <c r="R20" s="70">
        <f>SUM(R11:R19)</f>
        <v>0.93484698914116493</v>
      </c>
    </row>
    <row r="21" spans="1:22" ht="14.25" customHeight="1" thickBot="1">
      <c r="A21" s="129" t="s">
        <v>38</v>
      </c>
      <c r="B21" s="130"/>
      <c r="C21" s="145">
        <f>+C19</f>
        <v>5000</v>
      </c>
      <c r="D21" s="131"/>
      <c r="E21" s="132"/>
      <c r="F21" s="133"/>
      <c r="G21" s="134"/>
      <c r="H21" s="135"/>
      <c r="I21" s="135"/>
      <c r="J21" s="136"/>
      <c r="K21" s="135">
        <v>1</v>
      </c>
      <c r="L21" s="137"/>
      <c r="M21" s="138">
        <f>+K21*C21</f>
        <v>5000</v>
      </c>
      <c r="N21" s="139"/>
      <c r="O21" s="140">
        <f>+M21/$K$6</f>
        <v>9.8716683119447184E-3</v>
      </c>
      <c r="P21" s="141"/>
      <c r="Q21" s="131"/>
      <c r="R21" s="142">
        <f>+O21</f>
        <v>9.8716683119447184E-3</v>
      </c>
    </row>
    <row r="22" spans="1:22" ht="14.25" customHeight="1" thickTop="1">
      <c r="A22" s="29"/>
      <c r="B22" s="11"/>
      <c r="C22" s="30" t="s">
        <v>39</v>
      </c>
      <c r="D22" s="5"/>
      <c r="E22" s="62">
        <f>$A$6/K22</f>
        <v>4.2309877543125856</v>
      </c>
      <c r="F22" s="30"/>
      <c r="G22" s="63">
        <f>SUM(G20:G21)</f>
        <v>23.5</v>
      </c>
      <c r="H22" s="33"/>
      <c r="I22" s="33">
        <f>SUM(I20:I21)</f>
        <v>11817</v>
      </c>
      <c r="K22" s="33">
        <f>SUM(K20:K21)</f>
        <v>82723</v>
      </c>
      <c r="L22" s="65"/>
      <c r="M22" s="143">
        <f>SUM(M20:M21)</f>
        <v>506500</v>
      </c>
      <c r="N22" s="67"/>
      <c r="O22" s="68">
        <f>+O21+O20</f>
        <v>1</v>
      </c>
      <c r="P22" s="69"/>
      <c r="Q22" s="5"/>
      <c r="R22" s="144">
        <f>+R21+R20</f>
        <v>0.94471865745310968</v>
      </c>
    </row>
    <row r="23" spans="1:22" ht="14.25" customHeight="1">
      <c r="A23" s="71"/>
      <c r="B23" s="11"/>
      <c r="C23" s="30"/>
      <c r="D23" s="5"/>
      <c r="E23" s="63"/>
      <c r="F23" s="30"/>
      <c r="G23" s="63"/>
      <c r="H23" s="33"/>
      <c r="I23" s="33"/>
      <c r="J23" s="64"/>
      <c r="K23" s="33"/>
      <c r="L23" s="65"/>
      <c r="M23" s="72"/>
      <c r="N23" s="67"/>
      <c r="O23" s="68"/>
      <c r="P23" s="69"/>
      <c r="Q23" s="5"/>
      <c r="R23" s="70"/>
    </row>
    <row r="24" spans="1:22" ht="14.25" customHeight="1">
      <c r="A24" s="73"/>
      <c r="B24" s="11"/>
      <c r="C24" s="192" t="s">
        <v>28</v>
      </c>
      <c r="D24" s="193"/>
      <c r="E24" s="193"/>
      <c r="F24" s="193"/>
      <c r="G24" s="193"/>
      <c r="H24" s="193"/>
      <c r="I24" s="194"/>
      <c r="J24" s="64"/>
      <c r="K24" s="33"/>
      <c r="L24" s="65"/>
      <c r="M24" s="72"/>
      <c r="N24" s="67"/>
      <c r="O24" s="68"/>
      <c r="P24" s="69"/>
      <c r="Q24" s="5"/>
      <c r="R24" s="70"/>
    </row>
    <row r="25" spans="1:22" ht="14.25" customHeight="1">
      <c r="A25" s="29"/>
      <c r="B25" s="11"/>
      <c r="C25" s="122">
        <f>C11</f>
        <v>2</v>
      </c>
      <c r="D25" s="128" t="s">
        <v>16</v>
      </c>
      <c r="E25" s="123">
        <f>$A$6/SUM(K11)</f>
        <v>8.3333333333333339</v>
      </c>
      <c r="F25" s="27"/>
      <c r="G25" s="124">
        <v>50</v>
      </c>
      <c r="H25" s="125" t="s">
        <v>16</v>
      </c>
      <c r="I25" s="126">
        <f>$A$6/SUM(K16)</f>
        <v>1000</v>
      </c>
      <c r="J25" s="64"/>
      <c r="K25" s="33"/>
      <c r="L25" s="65"/>
      <c r="M25" s="72"/>
      <c r="N25" s="67"/>
      <c r="O25" s="68"/>
      <c r="P25" s="69"/>
      <c r="Q25" s="5"/>
      <c r="R25" s="70"/>
    </row>
    <row r="26" spans="1:22" ht="14.25" customHeight="1">
      <c r="A26" s="29"/>
      <c r="B26" s="11"/>
      <c r="C26" s="74">
        <v>5</v>
      </c>
      <c r="D26" s="11" t="s">
        <v>16</v>
      </c>
      <c r="E26" s="75">
        <f>$A$6/SUM(K12)</f>
        <v>15.384615384615385</v>
      </c>
      <c r="F26" s="5"/>
      <c r="G26" s="76">
        <v>100</v>
      </c>
      <c r="H26" s="5"/>
      <c r="I26" s="77">
        <f>$A$6/SUM(K17)</f>
        <v>3333.3333333333335</v>
      </c>
      <c r="J26" s="64"/>
      <c r="K26" s="33"/>
      <c r="L26" s="65"/>
      <c r="M26" s="72"/>
      <c r="N26" s="67"/>
      <c r="O26" s="68"/>
      <c r="P26" s="69"/>
      <c r="Q26" s="5"/>
      <c r="R26" s="70"/>
    </row>
    <row r="27" spans="1:22" ht="14.25" customHeight="1">
      <c r="A27" s="29"/>
      <c r="B27" s="11"/>
      <c r="C27" s="74">
        <v>10</v>
      </c>
      <c r="D27" s="11" t="s">
        <v>16</v>
      </c>
      <c r="E27" s="75">
        <f>$A$6/SUM(K13)</f>
        <v>33.333333333333336</v>
      </c>
      <c r="F27" s="5"/>
      <c r="G27" s="76">
        <v>500</v>
      </c>
      <c r="H27" s="30" t="s">
        <v>16</v>
      </c>
      <c r="I27" s="77">
        <f>$A$6/SUM(K18)</f>
        <v>25000</v>
      </c>
      <c r="J27" s="64"/>
      <c r="K27" s="33"/>
      <c r="L27" s="65"/>
      <c r="M27" s="72"/>
      <c r="N27" s="67"/>
      <c r="O27" s="68"/>
      <c r="P27" s="69"/>
      <c r="Q27" s="5"/>
      <c r="R27" s="70"/>
    </row>
    <row r="28" spans="1:22" ht="14.25" customHeight="1">
      <c r="A28" s="29"/>
      <c r="B28" s="11"/>
      <c r="C28" s="74">
        <v>20</v>
      </c>
      <c r="D28" s="11" t="s">
        <v>16</v>
      </c>
      <c r="E28" s="75">
        <f>$A$6/SUM(K14)</f>
        <v>66.666666666666671</v>
      </c>
      <c r="F28" s="5"/>
      <c r="G28" s="76">
        <v>5000</v>
      </c>
      <c r="H28" s="5"/>
      <c r="I28" s="77">
        <f>$A$6/SUM(K19)</f>
        <v>116666.66666666667</v>
      </c>
      <c r="J28" s="64"/>
      <c r="K28" s="33"/>
      <c r="L28" s="65"/>
      <c r="M28" s="72"/>
      <c r="N28" s="67"/>
      <c r="O28" s="68"/>
      <c r="P28" s="69"/>
      <c r="Q28" s="5"/>
      <c r="R28" s="70"/>
    </row>
    <row r="29" spans="1:22" ht="14.25" customHeight="1">
      <c r="A29" s="29"/>
      <c r="B29" s="11"/>
      <c r="C29" s="78">
        <v>25</v>
      </c>
      <c r="D29" s="127" t="s">
        <v>16</v>
      </c>
      <c r="E29" s="80">
        <f>$A$6/SUM(K15)</f>
        <v>200</v>
      </c>
      <c r="F29" s="37"/>
      <c r="G29" s="37"/>
      <c r="H29" s="37"/>
      <c r="I29" s="191"/>
      <c r="J29" s="64"/>
      <c r="K29" s="33"/>
      <c r="L29" s="65"/>
      <c r="M29" s="72"/>
      <c r="N29" s="67"/>
      <c r="O29" s="68"/>
      <c r="P29" s="69"/>
      <c r="Q29" s="5"/>
      <c r="R29" s="70"/>
    </row>
    <row r="30" spans="1:22" ht="14.25" customHeight="1">
      <c r="A30" s="29"/>
      <c r="B30" s="11"/>
      <c r="C30" s="76"/>
      <c r="D30" s="11"/>
      <c r="E30" s="75"/>
      <c r="F30" s="5"/>
      <c r="G30" s="5"/>
      <c r="H30" s="5"/>
      <c r="I30" s="5"/>
      <c r="J30" s="64"/>
      <c r="K30" s="33"/>
      <c r="L30" s="65"/>
      <c r="M30" s="72"/>
      <c r="N30" s="67"/>
      <c r="O30" s="68"/>
      <c r="P30" s="69"/>
      <c r="Q30" s="5"/>
      <c r="R30" s="70"/>
    </row>
    <row r="31" spans="1:22" ht="14.25" customHeight="1">
      <c r="A31" s="29"/>
      <c r="B31" s="11"/>
      <c r="C31" s="5"/>
      <c r="D31" s="5"/>
      <c r="E31" s="76"/>
      <c r="F31" s="30"/>
      <c r="G31" s="63"/>
      <c r="H31" s="33"/>
      <c r="I31" s="33"/>
      <c r="J31" s="64"/>
      <c r="K31" s="33"/>
      <c r="L31" s="65"/>
      <c r="M31" s="72"/>
      <c r="N31" s="67"/>
      <c r="O31" s="68"/>
      <c r="P31" s="69"/>
      <c r="Q31" s="5"/>
      <c r="R31" s="70"/>
    </row>
    <row r="32" spans="1:22" s="40" customFormat="1" ht="14.25" customHeight="1">
      <c r="A32" s="81"/>
      <c r="B32" s="82"/>
      <c r="C32" s="83"/>
      <c r="D32" s="84"/>
      <c r="E32" s="85"/>
      <c r="F32" s="83"/>
      <c r="G32" s="85"/>
      <c r="H32" s="86"/>
      <c r="I32" s="87"/>
      <c r="J32" s="87"/>
      <c r="K32" s="87"/>
      <c r="L32" s="88"/>
      <c r="M32" s="89"/>
      <c r="N32" s="90"/>
      <c r="O32" s="91"/>
      <c r="P32" s="91"/>
      <c r="Q32" s="84"/>
      <c r="R32" s="92"/>
    </row>
    <row r="33" spans="1:25" ht="14.25" customHeight="1">
      <c r="A33" s="93" t="s">
        <v>17</v>
      </c>
      <c r="B33" s="94" t="s">
        <v>27</v>
      </c>
      <c r="C33" s="5"/>
      <c r="D33" s="5"/>
      <c r="E33" s="95"/>
      <c r="F33" s="30"/>
      <c r="G33" s="96"/>
      <c r="H33" s="33"/>
      <c r="I33" s="64"/>
      <c r="J33" s="64"/>
      <c r="K33" s="64"/>
      <c r="L33" s="65"/>
      <c r="M33" s="72"/>
      <c r="N33" s="67"/>
      <c r="O33" s="69"/>
      <c r="P33" s="69"/>
      <c r="Q33" s="5"/>
      <c r="R33" s="15"/>
    </row>
    <row r="34" spans="1:25" ht="14.25" customHeight="1">
      <c r="A34" s="93" t="s">
        <v>26</v>
      </c>
      <c r="B34" s="94" t="s">
        <v>18</v>
      </c>
      <c r="C34" s="5"/>
      <c r="D34" s="5"/>
      <c r="E34" s="95"/>
      <c r="F34" s="30"/>
      <c r="G34" s="97"/>
      <c r="H34" s="33"/>
      <c r="I34" s="64"/>
      <c r="J34" s="64"/>
      <c r="K34" s="65"/>
      <c r="L34" s="65"/>
      <c r="M34" s="64"/>
      <c r="N34" s="67"/>
      <c r="O34" s="98"/>
      <c r="P34" s="98"/>
      <c r="Q34" s="5"/>
      <c r="R34" s="15"/>
    </row>
    <row r="35" spans="1:25" ht="14.25" customHeight="1">
      <c r="A35" s="93" t="s">
        <v>29</v>
      </c>
      <c r="B35" s="94" t="s">
        <v>30</v>
      </c>
      <c r="C35" s="5"/>
      <c r="D35" s="5"/>
      <c r="E35" s="95"/>
      <c r="F35" s="30"/>
      <c r="G35" s="97"/>
      <c r="H35" s="33"/>
      <c r="I35" s="64"/>
      <c r="J35" s="64"/>
      <c r="K35" s="65"/>
      <c r="L35" s="65"/>
      <c r="M35" s="64"/>
      <c r="N35" s="67"/>
      <c r="O35" s="98"/>
      <c r="P35" s="98"/>
      <c r="Q35" s="5"/>
      <c r="R35" s="15"/>
    </row>
    <row r="36" spans="1:25" ht="14.25" customHeight="1">
      <c r="A36" s="29"/>
      <c r="B36" s="11"/>
      <c r="C36" s="5"/>
      <c r="D36" s="5"/>
      <c r="E36" s="5"/>
      <c r="F36" s="99"/>
      <c r="G36" s="5"/>
      <c r="H36" s="5"/>
      <c r="I36" s="5"/>
      <c r="J36" s="99"/>
      <c r="K36" s="5"/>
      <c r="L36" s="5"/>
      <c r="M36" s="5"/>
      <c r="N36" s="99"/>
      <c r="O36" s="5"/>
      <c r="P36" s="5"/>
      <c r="Q36" s="5"/>
      <c r="R36" s="15"/>
      <c r="Y36" s="95"/>
    </row>
    <row r="37" spans="1:25" ht="14.25" customHeight="1">
      <c r="A37" s="35" t="str">
        <f>A10</f>
        <v>GET:</v>
      </c>
      <c r="B37" s="79"/>
      <c r="C37" s="36" t="s">
        <v>8</v>
      </c>
      <c r="D37" s="37"/>
      <c r="E37" s="37"/>
      <c r="F37" s="36" t="s">
        <v>19</v>
      </c>
      <c r="G37" s="37"/>
      <c r="H37" s="37"/>
      <c r="I37" s="37"/>
      <c r="J37" s="36" t="s">
        <v>20</v>
      </c>
      <c r="K37" s="37"/>
      <c r="L37" s="37"/>
      <c r="M37" s="37"/>
      <c r="N37" s="36" t="s">
        <v>21</v>
      </c>
      <c r="O37" s="37"/>
      <c r="P37" s="37"/>
      <c r="Q37" s="36" t="s">
        <v>22</v>
      </c>
      <c r="R37" s="39"/>
      <c r="T37" s="100"/>
      <c r="U37" s="101"/>
      <c r="Y37" s="95"/>
    </row>
    <row r="38" spans="1:25" ht="12.75" customHeight="1">
      <c r="A38" s="102">
        <f>A11</f>
        <v>2</v>
      </c>
      <c r="B38" s="11"/>
      <c r="C38" s="17">
        <f>C11</f>
        <v>2</v>
      </c>
      <c r="D38" s="5"/>
      <c r="E38" s="5">
        <v>12</v>
      </c>
      <c r="F38" s="121" t="s">
        <v>16</v>
      </c>
      <c r="G38" s="103">
        <f>E38*C38</f>
        <v>24</v>
      </c>
      <c r="H38" s="5"/>
      <c r="I38" s="5">
        <v>12</v>
      </c>
      <c r="J38" s="121" t="s">
        <v>16</v>
      </c>
      <c r="K38" s="103">
        <f>I38*C38</f>
        <v>24</v>
      </c>
      <c r="L38" s="5"/>
      <c r="M38" s="5">
        <v>12</v>
      </c>
      <c r="N38" s="121" t="s">
        <v>16</v>
      </c>
      <c r="O38" s="103">
        <f>M38*C38</f>
        <v>24</v>
      </c>
      <c r="P38" s="65">
        <v>12</v>
      </c>
      <c r="Q38" s="121" t="s">
        <v>16</v>
      </c>
      <c r="R38" s="104">
        <f t="shared" ref="R38:R42" si="5">P38*C38</f>
        <v>24</v>
      </c>
      <c r="S38" s="105">
        <f>((M38+I38+E38+P38)*($I$9/$G$9))/4</f>
        <v>6000</v>
      </c>
      <c r="T38" s="105">
        <f>I11</f>
        <v>6000</v>
      </c>
      <c r="U38" s="106"/>
      <c r="V38" s="107">
        <f>S38-T38</f>
        <v>0</v>
      </c>
      <c r="Y38" s="95"/>
    </row>
    <row r="39" spans="1:25" ht="12.75" customHeight="1">
      <c r="A39" s="102">
        <v>5</v>
      </c>
      <c r="B39" s="11"/>
      <c r="C39" s="17">
        <v>5</v>
      </c>
      <c r="D39" s="5"/>
      <c r="E39" s="5">
        <v>7</v>
      </c>
      <c r="F39" s="121" t="s">
        <v>16</v>
      </c>
      <c r="G39" s="103">
        <f t="shared" ref="G39:G42" si="6">E39*C39</f>
        <v>35</v>
      </c>
      <c r="H39" s="5"/>
      <c r="I39" s="5">
        <v>6</v>
      </c>
      <c r="J39" s="121" t="s">
        <v>16</v>
      </c>
      <c r="K39" s="103">
        <f t="shared" ref="K39:K42" si="7">I39*C39</f>
        <v>30</v>
      </c>
      <c r="L39" s="5"/>
      <c r="M39" s="5">
        <v>7</v>
      </c>
      <c r="N39" s="121" t="s">
        <v>16</v>
      </c>
      <c r="O39" s="103">
        <f t="shared" ref="O39:O42" si="8">M39*C39</f>
        <v>35</v>
      </c>
      <c r="P39" s="5">
        <v>6</v>
      </c>
      <c r="Q39" s="121" t="s">
        <v>16</v>
      </c>
      <c r="R39" s="104">
        <f t="shared" si="5"/>
        <v>30</v>
      </c>
      <c r="S39" s="105">
        <f t="shared" ref="S39:S42" si="9">((M39+I39+E39+P39)*($I$9/$G$9))/4</f>
        <v>3250</v>
      </c>
      <c r="T39" s="105">
        <f>I12</f>
        <v>3250</v>
      </c>
      <c r="U39" s="106"/>
      <c r="V39" s="107">
        <f t="shared" ref="V39:V42" si="10">S39-T39</f>
        <v>0</v>
      </c>
    </row>
    <row r="40" spans="1:25" ht="12.75" customHeight="1">
      <c r="A40" s="102">
        <f>A13</f>
        <v>10</v>
      </c>
      <c r="B40" s="11"/>
      <c r="C40" s="17">
        <f>C13</f>
        <v>10</v>
      </c>
      <c r="D40" s="5"/>
      <c r="E40" s="5">
        <v>3</v>
      </c>
      <c r="F40" s="121" t="s">
        <v>16</v>
      </c>
      <c r="G40" s="103">
        <f t="shared" si="6"/>
        <v>30</v>
      </c>
      <c r="H40" s="121"/>
      <c r="I40" s="108">
        <v>3</v>
      </c>
      <c r="J40" s="121" t="s">
        <v>16</v>
      </c>
      <c r="K40" s="103">
        <f t="shared" si="7"/>
        <v>30</v>
      </c>
      <c r="L40" s="121"/>
      <c r="M40" s="5">
        <v>3</v>
      </c>
      <c r="N40" s="121" t="s">
        <v>16</v>
      </c>
      <c r="O40" s="103">
        <f t="shared" si="8"/>
        <v>30</v>
      </c>
      <c r="P40" s="5">
        <v>3</v>
      </c>
      <c r="Q40" s="121" t="s">
        <v>16</v>
      </c>
      <c r="R40" s="104">
        <f t="shared" si="5"/>
        <v>30</v>
      </c>
      <c r="S40" s="105">
        <f t="shared" si="9"/>
        <v>1500</v>
      </c>
      <c r="T40" s="105">
        <f>I13</f>
        <v>1500</v>
      </c>
      <c r="U40" s="106"/>
      <c r="V40" s="107">
        <f t="shared" si="10"/>
        <v>0</v>
      </c>
    </row>
    <row r="41" spans="1:25" ht="12.75" customHeight="1">
      <c r="A41" s="102">
        <f>A14</f>
        <v>20</v>
      </c>
      <c r="B41" s="11"/>
      <c r="C41" s="17">
        <f>C14</f>
        <v>20</v>
      </c>
      <c r="D41" s="5"/>
      <c r="E41" s="5">
        <v>1</v>
      </c>
      <c r="F41" s="121" t="s">
        <v>16</v>
      </c>
      <c r="G41" s="103">
        <f t="shared" si="6"/>
        <v>20</v>
      </c>
      <c r="H41" s="121"/>
      <c r="I41" s="108">
        <v>2</v>
      </c>
      <c r="J41" s="121" t="s">
        <v>16</v>
      </c>
      <c r="K41" s="103">
        <f t="shared" si="7"/>
        <v>40</v>
      </c>
      <c r="L41" s="121"/>
      <c r="M41" s="5">
        <v>2</v>
      </c>
      <c r="N41" s="121" t="s">
        <v>16</v>
      </c>
      <c r="O41" s="103">
        <f t="shared" si="8"/>
        <v>40</v>
      </c>
      <c r="P41" s="5">
        <v>1</v>
      </c>
      <c r="Q41" s="121" t="s">
        <v>16</v>
      </c>
      <c r="R41" s="104">
        <f t="shared" si="5"/>
        <v>20</v>
      </c>
      <c r="S41" s="105">
        <f t="shared" si="9"/>
        <v>750</v>
      </c>
      <c r="T41" s="105">
        <f>I14</f>
        <v>750</v>
      </c>
      <c r="U41" s="106"/>
      <c r="V41" s="107">
        <f t="shared" si="10"/>
        <v>0</v>
      </c>
    </row>
    <row r="42" spans="1:25" ht="12.75" customHeight="1">
      <c r="A42" s="102">
        <f>A15</f>
        <v>25</v>
      </c>
      <c r="B42" s="11"/>
      <c r="C42" s="109">
        <f>C15</f>
        <v>25</v>
      </c>
      <c r="D42" s="5"/>
      <c r="E42" s="5">
        <v>1</v>
      </c>
      <c r="F42" s="121" t="s">
        <v>16</v>
      </c>
      <c r="G42" s="103">
        <f t="shared" si="6"/>
        <v>25</v>
      </c>
      <c r="H42" s="121"/>
      <c r="I42" s="108">
        <v>0</v>
      </c>
      <c r="J42" s="121" t="s">
        <v>16</v>
      </c>
      <c r="K42" s="103">
        <f t="shared" si="7"/>
        <v>0</v>
      </c>
      <c r="L42" s="121"/>
      <c r="M42" s="5">
        <v>0</v>
      </c>
      <c r="N42" s="121" t="s">
        <v>16</v>
      </c>
      <c r="O42" s="103">
        <f t="shared" si="8"/>
        <v>0</v>
      </c>
      <c r="P42" s="5">
        <v>1</v>
      </c>
      <c r="Q42" s="121" t="s">
        <v>16</v>
      </c>
      <c r="R42" s="104">
        <f t="shared" si="5"/>
        <v>25</v>
      </c>
      <c r="S42" s="105">
        <f t="shared" si="9"/>
        <v>250</v>
      </c>
      <c r="T42" s="105">
        <f>I15</f>
        <v>250</v>
      </c>
      <c r="U42" s="106"/>
      <c r="V42" s="107">
        <f t="shared" si="10"/>
        <v>0</v>
      </c>
    </row>
    <row r="43" spans="1:25" ht="14.25" customHeight="1">
      <c r="A43" s="110" t="s">
        <v>36</v>
      </c>
      <c r="B43" s="120"/>
      <c r="C43" s="17"/>
      <c r="D43" s="27"/>
      <c r="E43" s="27">
        <f>SUM(E38:E42)</f>
        <v>24</v>
      </c>
      <c r="F43" s="26"/>
      <c r="G43" s="111">
        <f>SUM(G38:G42)</f>
        <v>134</v>
      </c>
      <c r="H43" s="27"/>
      <c r="I43" s="27">
        <f>SUM(I38:I42)</f>
        <v>23</v>
      </c>
      <c r="J43" s="26"/>
      <c r="K43" s="111">
        <f>SUM(K38:K42)</f>
        <v>124</v>
      </c>
      <c r="L43" s="27"/>
      <c r="M43" s="112">
        <f>SUM(M38:M42)</f>
        <v>24</v>
      </c>
      <c r="N43" s="26"/>
      <c r="O43" s="111">
        <f>SUM(O38:O42)</f>
        <v>129</v>
      </c>
      <c r="P43" s="112">
        <f>SUM(P38:P42)</f>
        <v>23</v>
      </c>
      <c r="Q43" s="26"/>
      <c r="R43" s="113">
        <f>SUM(R38:R42)</f>
        <v>129</v>
      </c>
      <c r="S43" s="105"/>
      <c r="T43" s="105"/>
      <c r="V43" s="107"/>
    </row>
    <row r="44" spans="1:25" ht="14.25" customHeight="1">
      <c r="A44" s="29"/>
      <c r="B44" s="11"/>
      <c r="C44" s="17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15"/>
      <c r="T44" s="114">
        <f>SUM(G43+K43+O43+R43)/4</f>
        <v>129</v>
      </c>
    </row>
    <row r="45" spans="1:25" ht="14.25" customHeight="1">
      <c r="A45" s="29"/>
      <c r="B45" s="11"/>
      <c r="C45" s="17"/>
      <c r="D45" s="5"/>
      <c r="E45" s="1"/>
      <c r="F45" s="2"/>
      <c r="G45" s="3"/>
      <c r="H45" s="5"/>
      <c r="I45" s="5"/>
      <c r="J45" s="2"/>
      <c r="K45" s="5"/>
      <c r="L45" s="5"/>
      <c r="M45" s="5"/>
      <c r="N45" s="5"/>
      <c r="O45" s="5"/>
      <c r="P45" s="5"/>
      <c r="Q45" s="5"/>
      <c r="R45" s="15"/>
    </row>
    <row r="46" spans="1:25" ht="14.25" customHeight="1" thickBot="1">
      <c r="A46" s="115"/>
      <c r="B46" s="116"/>
      <c r="C46" s="117"/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17"/>
      <c r="P46" s="117"/>
      <c r="Q46" s="117"/>
      <c r="R46" s="118"/>
    </row>
    <row r="47" spans="1:25" ht="14.25" customHeight="1">
      <c r="A47" s="5"/>
      <c r="B47" s="11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</row>
    <row r="48" spans="1:25" ht="14.25" customHeight="1">
      <c r="A48" s="5"/>
      <c r="B48" s="11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</row>
    <row r="49" spans="5:16" ht="14.25" customHeight="1">
      <c r="P49" s="5"/>
    </row>
    <row r="50" spans="5:16" ht="14.25" customHeight="1">
      <c r="E50" s="5"/>
      <c r="P50" s="5"/>
    </row>
    <row r="51" spans="5:16" ht="14.25" customHeight="1">
      <c r="E51" s="5"/>
      <c r="P51" s="5"/>
    </row>
    <row r="52" spans="5:16" ht="14.25" customHeight="1">
      <c r="E52" s="5"/>
      <c r="P52" s="5"/>
    </row>
    <row r="53" spans="5:16" ht="14.25" customHeight="1">
      <c r="E53" s="5"/>
      <c r="P53" s="5"/>
    </row>
    <row r="54" spans="5:16" ht="14.25" customHeight="1">
      <c r="E54" s="5"/>
      <c r="P54" s="5"/>
    </row>
    <row r="55" spans="5:16" ht="14.25" customHeight="1">
      <c r="E55" s="5"/>
      <c r="P55" s="5"/>
    </row>
    <row r="56" spans="5:16" ht="14.25" customHeight="1">
      <c r="E56" s="5"/>
      <c r="P56" s="5"/>
    </row>
    <row r="57" spans="5:16" ht="14.25" customHeight="1">
      <c r="E57" s="5"/>
      <c r="P57" s="5"/>
    </row>
    <row r="58" spans="5:16" ht="14.25" customHeight="1">
      <c r="E58" s="5"/>
      <c r="P58" s="5"/>
    </row>
    <row r="59" spans="5:16" ht="14.25" customHeight="1">
      <c r="E59" s="5"/>
      <c r="P59" s="5"/>
    </row>
    <row r="60" spans="5:16" ht="14.25" customHeight="1">
      <c r="E60" s="5"/>
      <c r="P60" s="5"/>
    </row>
    <row r="61" spans="5:16" ht="14.25" customHeight="1">
      <c r="E61" s="5"/>
      <c r="P61" s="5"/>
    </row>
    <row r="62" spans="5:16" ht="14.25" customHeight="1">
      <c r="E62" s="5"/>
    </row>
  </sheetData>
  <mergeCells count="5">
    <mergeCell ref="C24:I24"/>
    <mergeCell ref="A1:R1"/>
    <mergeCell ref="A2:R2"/>
    <mergeCell ref="A3:R3"/>
    <mergeCell ref="A4:R4"/>
  </mergeCells>
  <phoneticPr fontId="0" type="noConversion"/>
  <pageMargins left="0.28000000000000003" right="0.28000000000000003" top="0.5" bottom="0.17" header="0.18" footer="0.21"/>
  <pageSetup scale="86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1486</vt:lpstr>
      <vt:lpstr>'1486'!Print_Area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2017-06-27T13:00:52Z</cp:lastPrinted>
  <dcterms:created xsi:type="dcterms:W3CDTF">1998-07-22T12:50:39Z</dcterms:created>
  <dcterms:modified xsi:type="dcterms:W3CDTF">2018-06-12T16:18:55Z</dcterms:modified>
</cp:coreProperties>
</file>