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N:\_USA\Vermont\2018 Games\1507 Tic Tac Go ($1)\PS\"/>
    </mc:Choice>
  </mc:AlternateContent>
  <bookViews>
    <workbookView xWindow="0" yWindow="0" windowWidth="23055" windowHeight="10695" tabRatio="601"/>
  </bookViews>
  <sheets>
    <sheet name="1507" sheetId="1" r:id="rId1"/>
  </sheets>
  <definedNames>
    <definedName name="_xlnm.Print_Area" localSheetId="0">'1507'!$A$1:$R$31</definedName>
  </definedNames>
  <calcPr calcId="152511"/>
</workbook>
</file>

<file path=xl/calcChain.xml><?xml version="1.0" encoding="utf-8"?>
<calcChain xmlns="http://schemas.openxmlformats.org/spreadsheetml/2006/main">
  <c r="C39" i="1" l="1"/>
  <c r="C40" i="1"/>
  <c r="C41" i="1"/>
  <c r="C42" i="1"/>
  <c r="C43" i="1"/>
  <c r="C44" i="1"/>
  <c r="C45" i="1"/>
  <c r="C46" i="1"/>
  <c r="C47" i="1"/>
  <c r="I11" i="1" l="1"/>
  <c r="I12" i="1" l="1"/>
  <c r="V39" i="1" s="1"/>
  <c r="U39" i="1"/>
  <c r="I13" i="1"/>
  <c r="V40" i="1" s="1"/>
  <c r="U40" i="1"/>
  <c r="I14" i="1"/>
  <c r="V41" i="1" s="1"/>
  <c r="U41" i="1"/>
  <c r="I15" i="1"/>
  <c r="V42" i="1" s="1"/>
  <c r="U42" i="1"/>
  <c r="U43" i="1"/>
  <c r="I17" i="1"/>
  <c r="V44" i="1" s="1"/>
  <c r="U44" i="1"/>
  <c r="U45" i="1"/>
  <c r="U46" i="1"/>
  <c r="U47" i="1"/>
  <c r="P48" i="1"/>
  <c r="M48" i="1"/>
  <c r="I48" i="1"/>
  <c r="E48" i="1"/>
  <c r="R42" i="1"/>
  <c r="A39" i="1"/>
  <c r="A40" i="1"/>
  <c r="A41" i="1"/>
  <c r="A42" i="1"/>
  <c r="A43" i="1"/>
  <c r="A44" i="1"/>
  <c r="A45" i="1"/>
  <c r="A46" i="1"/>
  <c r="A47" i="1"/>
  <c r="G39" i="1"/>
  <c r="O40" i="1"/>
  <c r="R41" i="1"/>
  <c r="K42" i="1"/>
  <c r="K43" i="1"/>
  <c r="O44" i="1"/>
  <c r="R45" i="1"/>
  <c r="K46" i="1"/>
  <c r="R47" i="1"/>
  <c r="K9" i="1"/>
  <c r="K11" i="1" s="1"/>
  <c r="E11" i="1" s="1"/>
  <c r="I16" i="1"/>
  <c r="V43" i="1" s="1"/>
  <c r="I18" i="1"/>
  <c r="K18" i="1" s="1"/>
  <c r="I19" i="1"/>
  <c r="V46" i="1" s="1"/>
  <c r="I20" i="1"/>
  <c r="K20" i="1" s="1"/>
  <c r="M22" i="1"/>
  <c r="C24" i="1"/>
  <c r="M24" i="1"/>
  <c r="U38" i="1"/>
  <c r="K31" i="1"/>
  <c r="E24" i="1"/>
  <c r="E22" i="1"/>
  <c r="R40" i="1"/>
  <c r="G23" i="1"/>
  <c r="G25" i="1" s="1"/>
  <c r="C38" i="1"/>
  <c r="R38" i="1" s="1"/>
  <c r="A38" i="1"/>
  <c r="V38" i="1"/>
  <c r="G6" i="1"/>
  <c r="O45" i="1" l="1"/>
  <c r="K16" i="1"/>
  <c r="M16" i="1" s="1"/>
  <c r="G40" i="1"/>
  <c r="O46" i="1"/>
  <c r="R44" i="1"/>
  <c r="O38" i="1"/>
  <c r="O41" i="1"/>
  <c r="K17" i="1"/>
  <c r="E17" i="1" s="1"/>
  <c r="G45" i="1"/>
  <c r="O42" i="1"/>
  <c r="W38" i="1"/>
  <c r="W46" i="1"/>
  <c r="W44" i="1"/>
  <c r="W42" i="1"/>
  <c r="W43" i="1"/>
  <c r="W41" i="1"/>
  <c r="W40" i="1"/>
  <c r="W39" i="1"/>
  <c r="K19" i="1"/>
  <c r="M19" i="1" s="1"/>
  <c r="E18" i="1"/>
  <c r="M18" i="1"/>
  <c r="M11" i="1"/>
  <c r="G28" i="1"/>
  <c r="E20" i="1"/>
  <c r="M20" i="1"/>
  <c r="K28" i="1"/>
  <c r="G47" i="1"/>
  <c r="G43" i="1"/>
  <c r="K45" i="1"/>
  <c r="K41" i="1"/>
  <c r="O43" i="1"/>
  <c r="V47" i="1"/>
  <c r="W47" i="1" s="1"/>
  <c r="G41" i="1"/>
  <c r="M17" i="1"/>
  <c r="K14" i="1"/>
  <c r="K12" i="1"/>
  <c r="G46" i="1"/>
  <c r="G42" i="1"/>
  <c r="K44" i="1"/>
  <c r="K40" i="1"/>
  <c r="O47" i="1"/>
  <c r="O39" i="1"/>
  <c r="R46" i="1"/>
  <c r="R43" i="1"/>
  <c r="K47" i="1"/>
  <c r="K39" i="1"/>
  <c r="R39" i="1"/>
  <c r="V45" i="1"/>
  <c r="W45" i="1" s="1"/>
  <c r="I23" i="1"/>
  <c r="I25" i="1" s="1"/>
  <c r="E16" i="1"/>
  <c r="K21" i="1"/>
  <c r="K15" i="1"/>
  <c r="K13" i="1"/>
  <c r="G38" i="1"/>
  <c r="G44" i="1"/>
  <c r="K38" i="1"/>
  <c r="G31" i="1" l="1"/>
  <c r="R48" i="1"/>
  <c r="O48" i="1"/>
  <c r="K29" i="1"/>
  <c r="E19" i="1"/>
  <c r="K23" i="1"/>
  <c r="E13" i="1"/>
  <c r="M13" i="1"/>
  <c r="G30" i="1"/>
  <c r="E14" i="1"/>
  <c r="M14" i="1"/>
  <c r="K48" i="1"/>
  <c r="M15" i="1"/>
  <c r="E15" i="1"/>
  <c r="G48" i="1"/>
  <c r="M21" i="1"/>
  <c r="E21" i="1"/>
  <c r="K30" i="1"/>
  <c r="E12" i="1"/>
  <c r="G29" i="1"/>
  <c r="M12" i="1"/>
  <c r="E23" i="1" l="1"/>
  <c r="U25" i="1"/>
  <c r="U50" i="1"/>
  <c r="K25" i="1"/>
  <c r="E25" i="1" s="1"/>
  <c r="M23" i="1"/>
  <c r="M25" i="1" s="1"/>
  <c r="K6" i="1" s="1"/>
  <c r="O12" i="1" s="1"/>
  <c r="O14" i="1" l="1"/>
  <c r="O21" i="1"/>
  <c r="R21" i="1" s="1"/>
  <c r="O13" i="1"/>
  <c r="O6" i="1"/>
  <c r="O22" i="1"/>
  <c r="R22" i="1" s="1"/>
  <c r="O24" i="1"/>
  <c r="R24" i="1" s="1"/>
  <c r="O16" i="1"/>
  <c r="O11" i="1"/>
  <c r="O18" i="1"/>
  <c r="O19" i="1"/>
  <c r="O17" i="1"/>
  <c r="O20" i="1"/>
  <c r="O15" i="1"/>
  <c r="R19" i="1" l="1"/>
  <c r="R23" i="1" s="1"/>
  <c r="R25" i="1" s="1"/>
  <c r="O23" i="1"/>
  <c r="O25" i="1" s="1"/>
</calcChain>
</file>

<file path=xl/sharedStrings.xml><?xml version="1.0" encoding="utf-8"?>
<sst xmlns="http://schemas.openxmlformats.org/spreadsheetml/2006/main" count="105" uniqueCount="45">
  <si>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</si>
  <si>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</si>
  <si>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</si>
  <si>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</si>
  <si>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</si>
  <si>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</si>
  <si>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</si>
  <si>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</si>
  <si>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</si>
  <si>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</si>
  <si>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</si>
  <si>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POOL)</t>
  </si>
  <si>
    <t>POOLS</t>
  </si>
  <si>
    <t xml:space="preserve">COST   </t>
  </si>
  <si>
    <t>FUND</t>
  </si>
  <si>
    <t>TOTAL</t>
  </si>
  <si>
    <t>***</t>
  </si>
  <si>
    <t>=</t>
  </si>
  <si>
    <t>*</t>
  </si>
  <si>
    <t>Numbers are rounded.</t>
  </si>
  <si>
    <t>A</t>
  </si>
  <si>
    <t>B</t>
  </si>
  <si>
    <t>C</t>
  </si>
  <si>
    <t>D</t>
  </si>
  <si>
    <t>LOW</t>
  </si>
  <si>
    <t>PRIZE STRUCTURE</t>
  </si>
  <si>
    <t>VERMONT LOTTERY</t>
  </si>
  <si>
    <t>Total</t>
  </si>
  <si>
    <t># OF</t>
  </si>
  <si>
    <t>WINS</t>
  </si>
  <si>
    <t>**</t>
  </si>
  <si>
    <t>CONSOLIDATED ODDS</t>
  </si>
  <si>
    <t>HIGH</t>
  </si>
  <si>
    <t>(PER BOOK*)</t>
  </si>
  <si>
    <t>Exactly proportional to delivered quantities.</t>
  </si>
  <si>
    <t>2nd chance drawing prize</t>
  </si>
  <si>
    <t>One of the following GLEPS will be used in each book of tickets.  Approximately 25% of the books will use one of the below structures.</t>
  </si>
  <si>
    <t>MID</t>
  </si>
  <si>
    <t>INSTANT GAME 1507 - "TIC TAC GO"</t>
  </si>
  <si>
    <t>OCTOBER 19, 2018 - VERSION A</t>
  </si>
  <si>
    <t>COIN = WIN DOUBLE</t>
  </si>
  <si>
    <t>$1 (COIN)</t>
  </si>
  <si>
    <t>$2 (COIN)</t>
  </si>
  <si>
    <t>$5 (COIN)</t>
  </si>
  <si>
    <t>$10 (COIN)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</si>
</sst>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&quot;$&quot;#,##0_);\(&quot;$&quot;#,##0\)"/>
    <numFmt numFmtId="165" formatCode="&quot;$&quot;#,##0_);[Red]\(&quot;$&quot;#,##0\)"/>
    <numFmt numFmtId="166" formatCode="&quot;$&quot;#,##0.00_);[Red]\(&quot;$&quot;#,##0.00\)"/>
    <numFmt numFmtId="167" formatCode="_(&quot;$&quot;* #,##0_);_(&quot;$&quot;* \(#,##0\);_(&quot;$&quot;* &quot;-&quot;_);_(@_)"/>
    <numFmt numFmtId="168" formatCode="0.0%"/>
    <numFmt numFmtId="169" formatCode="#,##0.0"/>
    <numFmt numFmtId="170" formatCode="#,##0.000"/>
    <numFmt numFmtId="171" formatCode="&quot;$&quot;#,##0"/>
    <numFmt numFmtId="172" formatCode="&quot;$&quot;#,##0.00"/>
  </numFmts>
  <fonts count="7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7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6" xfId="0" applyFont="1" applyBorder="1"/>
    <xf numFmtId="2" fontId="2" fillId="0" borderId="0" xfId="0" applyNumberFormat="1" applyFont="1"/>
    <xf numFmtId="0" fontId="2" fillId="0" borderId="5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3" fontId="2" fillId="0" borderId="5" xfId="0" applyNumberFormat="1" applyFont="1" applyFill="1" applyBorder="1" applyAlignment="1">
      <alignment horizontal="right"/>
    </xf>
    <xf numFmtId="38" fontId="3" fillId="0" borderId="0" xfId="1" applyNumberFormat="1" applyFont="1" applyBorder="1" applyAlignment="1">
      <alignment horizontal="left"/>
    </xf>
    <xf numFmtId="164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167" fontId="2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1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 applyAlignment="1">
      <alignment horizontal="right"/>
    </xf>
    <xf numFmtId="165" fontId="2" fillId="0" borderId="0" xfId="2" applyNumberFormat="1" applyFont="1"/>
    <xf numFmtId="0" fontId="2" fillId="0" borderId="5" xfId="0" applyFont="1" applyBorder="1"/>
    <xf numFmtId="0" fontId="3" fillId="0" borderId="0" xfId="0" applyFont="1" applyFill="1" applyBorder="1"/>
    <xf numFmtId="0" fontId="3" fillId="0" borderId="0" xfId="0" applyFont="1" applyBorder="1"/>
    <xf numFmtId="0" fontId="2" fillId="0" borderId="0" xfId="0" applyFont="1" applyFill="1" applyBorder="1" applyAlignment="1">
      <alignment horizontal="right"/>
    </xf>
    <xf numFmtId="167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7" xfId="0" applyFont="1" applyBorder="1"/>
    <xf numFmtId="38" fontId="2" fillId="0" borderId="2" xfId="1" applyNumberFormat="1" applyFont="1" applyBorder="1" applyAlignment="1">
      <alignment horizontal="center"/>
    </xf>
    <xf numFmtId="0" fontId="2" fillId="0" borderId="2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/>
    <xf numFmtId="1" fontId="2" fillId="0" borderId="2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4" fillId="0" borderId="0" xfId="0" applyFont="1" applyBorder="1"/>
    <xf numFmtId="0" fontId="4" fillId="0" borderId="6" xfId="0" applyFont="1" applyBorder="1"/>
    <xf numFmtId="0" fontId="4" fillId="0" borderId="0" xfId="0" applyFont="1"/>
    <xf numFmtId="38" fontId="2" fillId="0" borderId="0" xfId="1" applyNumberFormat="1" applyFont="1"/>
    <xf numFmtId="38" fontId="2" fillId="0" borderId="0" xfId="1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167" fontId="2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Border="1"/>
    <xf numFmtId="165" fontId="2" fillId="0" borderId="5" xfId="0" applyNumberFormat="1" applyFont="1" applyFill="1" applyBorder="1" applyAlignment="1">
      <alignment horizontal="left"/>
    </xf>
    <xf numFmtId="164" fontId="2" fillId="0" borderId="3" xfId="0" applyNumberFormat="1" applyFont="1" applyFill="1" applyBorder="1" applyAlignment="1">
      <alignment horizontal="right"/>
    </xf>
    <xf numFmtId="4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center"/>
    </xf>
    <xf numFmtId="3" fontId="2" fillId="0" borderId="3" xfId="0" applyNumberFormat="1" applyFont="1" applyFill="1" applyBorder="1"/>
    <xf numFmtId="167" fontId="2" fillId="0" borderId="3" xfId="0" applyNumberFormat="1" applyFont="1" applyFill="1" applyBorder="1" applyAlignment="1">
      <alignment horizontal="right"/>
    </xf>
    <xf numFmtId="164" fontId="2" fillId="0" borderId="3" xfId="0" applyNumberFormat="1" applyFont="1" applyFill="1" applyBorder="1"/>
    <xf numFmtId="10" fontId="2" fillId="0" borderId="3" xfId="0" applyNumberFormat="1" applyFont="1" applyFill="1" applyBorder="1" applyAlignment="1">
      <alignment horizontal="center"/>
    </xf>
    <xf numFmtId="10" fontId="2" fillId="0" borderId="3" xfId="0" applyNumberFormat="1" applyFont="1" applyBorder="1"/>
    <xf numFmtId="170" fontId="2" fillId="0" borderId="0" xfId="0" applyNumberFormat="1" applyFont="1" applyFill="1" applyBorder="1" applyAlignment="1">
      <alignment horizontal="right"/>
    </xf>
    <xf numFmtId="0" fontId="2" fillId="0" borderId="10" xfId="0" applyFont="1" applyBorder="1"/>
    <xf numFmtId="38" fontId="2" fillId="0" borderId="3" xfId="1" applyNumberFormat="1" applyFont="1" applyBorder="1" applyAlignment="1">
      <alignment horizontal="center"/>
    </xf>
    <xf numFmtId="0" fontId="2" fillId="0" borderId="3" xfId="0" applyFont="1" applyFill="1" applyBorder="1"/>
    <xf numFmtId="0" fontId="2" fillId="0" borderId="3" xfId="0" applyFont="1" applyBorder="1"/>
    <xf numFmtId="38" fontId="4" fillId="0" borderId="0" xfId="1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4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167" fontId="4" fillId="0" borderId="0" xfId="0" applyNumberFormat="1" applyFont="1" applyBorder="1" applyAlignment="1">
      <alignment horizontal="right"/>
    </xf>
    <xf numFmtId="164" fontId="4" fillId="0" borderId="0" xfId="0" applyNumberFormat="1" applyFont="1" applyBorder="1"/>
    <xf numFmtId="10" fontId="4" fillId="0" borderId="0" xfId="0" applyNumberFormat="1" applyFont="1" applyBorder="1"/>
    <xf numFmtId="0" fontId="5" fillId="0" borderId="5" xfId="0" applyFont="1" applyBorder="1"/>
    <xf numFmtId="165" fontId="2" fillId="0" borderId="11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center"/>
    </xf>
    <xf numFmtId="4" fontId="2" fillId="0" borderId="17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left"/>
    </xf>
    <xf numFmtId="171" fontId="2" fillId="0" borderId="0" xfId="0" applyNumberFormat="1" applyFont="1" applyBorder="1" applyAlignment="1">
      <alignment horizontal="right"/>
    </xf>
    <xf numFmtId="0" fontId="4" fillId="0" borderId="5" xfId="0" applyFont="1" applyBorder="1"/>
    <xf numFmtId="3" fontId="2" fillId="0" borderId="2" xfId="0" applyNumberFormat="1" applyFont="1" applyBorder="1" applyAlignment="1">
      <alignment horizontal="center"/>
    </xf>
    <xf numFmtId="171" fontId="2" fillId="0" borderId="2" xfId="0" applyNumberFormat="1" applyFont="1" applyBorder="1" applyAlignment="1">
      <alignment horizontal="right"/>
    </xf>
    <xf numFmtId="4" fontId="2" fillId="0" borderId="19" xfId="0" applyNumberFormat="1" applyFont="1" applyBorder="1" applyAlignment="1">
      <alignment horizontal="left"/>
    </xf>
    <xf numFmtId="0" fontId="2" fillId="0" borderId="5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9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167" fontId="2" fillId="0" borderId="0" xfId="0" applyNumberFormat="1" applyFont="1" applyBorder="1" applyAlignment="1">
      <alignment horizontal="right"/>
    </xf>
    <xf numFmtId="164" fontId="2" fillId="0" borderId="0" xfId="0" applyNumberFormat="1" applyFont="1" applyBorder="1"/>
    <xf numFmtId="2" fontId="2" fillId="0" borderId="0" xfId="0" applyNumberFormat="1" applyFont="1" applyBorder="1" applyAlignment="1">
      <alignment horizontal="right"/>
    </xf>
    <xf numFmtId="168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7" xfId="0" applyFont="1" applyFill="1" applyBorder="1"/>
    <xf numFmtId="38" fontId="2" fillId="0" borderId="2" xfId="1" applyNumberFormat="1" applyFont="1" applyFill="1" applyBorder="1" applyAlignment="1">
      <alignment horizontal="center"/>
    </xf>
    <xf numFmtId="0" fontId="2" fillId="0" borderId="6" xfId="0" applyFont="1" applyFill="1" applyBorder="1"/>
    <xf numFmtId="3" fontId="2" fillId="0" borderId="1" xfId="0" applyNumberFormat="1" applyFont="1" applyFill="1" applyBorder="1"/>
    <xf numFmtId="0" fontId="2" fillId="0" borderId="1" xfId="0" applyFont="1" applyFill="1" applyBorder="1" applyAlignment="1">
      <alignment horizontal="center"/>
    </xf>
    <xf numFmtId="164" fontId="2" fillId="0" borderId="20" xfId="0" applyNumberFormat="1" applyFont="1" applyFill="1" applyBorder="1" applyAlignment="1">
      <alignment horizontal="left"/>
    </xf>
    <xf numFmtId="3" fontId="2" fillId="0" borderId="0" xfId="0" applyNumberFormat="1" applyFont="1" applyFill="1" applyAlignment="1">
      <alignment horizontal="center"/>
    </xf>
    <xf numFmtId="3" fontId="2" fillId="0" borderId="0" xfId="0" applyNumberFormat="1" applyFont="1" applyFill="1"/>
    <xf numFmtId="164" fontId="2" fillId="0" borderId="6" xfId="0" applyNumberFormat="1" applyFont="1" applyFill="1" applyBorder="1" applyAlignment="1">
      <alignment horizontal="left"/>
    </xf>
    <xf numFmtId="0" fontId="2" fillId="0" borderId="0" xfId="0" applyFont="1" applyFill="1"/>
    <xf numFmtId="165" fontId="2" fillId="0" borderId="5" xfId="0" applyNumberFormat="1" applyFont="1" applyFill="1" applyBorder="1" applyAlignment="1">
      <alignment horizontal="right"/>
    </xf>
    <xf numFmtId="171" fontId="2" fillId="0" borderId="0" xfId="0" applyNumberFormat="1" applyFont="1" applyFill="1" applyBorder="1" applyAlignment="1">
      <alignment horizontal="left"/>
    </xf>
    <xf numFmtId="171" fontId="2" fillId="0" borderId="6" xfId="0" applyNumberFormat="1" applyFont="1" applyFill="1" applyBorder="1" applyAlignment="1">
      <alignment horizontal="left"/>
    </xf>
    <xf numFmtId="165" fontId="2" fillId="0" borderId="8" xfId="0" applyNumberFormat="1" applyFont="1" applyFill="1" applyBorder="1" applyAlignment="1">
      <alignment horizontal="right"/>
    </xf>
    <xf numFmtId="38" fontId="2" fillId="0" borderId="4" xfId="1" applyNumberFormat="1" applyFont="1" applyFill="1" applyBorder="1" applyAlignment="1">
      <alignment horizontal="center"/>
    </xf>
    <xf numFmtId="164" fontId="2" fillId="0" borderId="4" xfId="0" applyNumberFormat="1" applyFont="1" applyFill="1" applyBorder="1" applyAlignment="1">
      <alignment horizontal="center"/>
    </xf>
    <xf numFmtId="0" fontId="2" fillId="0" borderId="4" xfId="0" applyFont="1" applyFill="1" applyBorder="1"/>
    <xf numFmtId="0" fontId="2" fillId="0" borderId="4" xfId="0" applyFont="1" applyFill="1" applyBorder="1" applyAlignment="1">
      <alignment horizontal="center"/>
    </xf>
    <xf numFmtId="171" fontId="2" fillId="0" borderId="4" xfId="0" applyNumberFormat="1" applyFont="1" applyFill="1" applyBorder="1" applyAlignment="1">
      <alignment horizontal="left"/>
    </xf>
    <xf numFmtId="3" fontId="2" fillId="0" borderId="4" xfId="0" applyNumberFormat="1" applyFont="1" applyFill="1" applyBorder="1"/>
    <xf numFmtId="165" fontId="2" fillId="0" borderId="0" xfId="0" applyNumberFormat="1" applyFont="1" applyBorder="1" applyAlignment="1">
      <alignment horizontal="left"/>
    </xf>
    <xf numFmtId="164" fontId="2" fillId="0" borderId="0" xfId="0" applyNumberFormat="1" applyFont="1" applyBorder="1" applyAlignment="1">
      <alignment horizontal="center"/>
    </xf>
    <xf numFmtId="172" fontId="2" fillId="0" borderId="0" xfId="0" applyNumberFormat="1" applyFont="1" applyBorder="1"/>
    <xf numFmtId="3" fontId="2" fillId="0" borderId="0" xfId="0" applyNumberFormat="1" applyFont="1" applyAlignment="1">
      <alignment horizontal="center"/>
    </xf>
    <xf numFmtId="3" fontId="2" fillId="0" borderId="0" xfId="0" applyNumberFormat="1" applyFont="1"/>
    <xf numFmtId="165" fontId="2" fillId="0" borderId="5" xfId="0" applyNumberFormat="1" applyFont="1" applyBorder="1" applyAlignment="1">
      <alignment horizontal="left"/>
    </xf>
    <xf numFmtId="3" fontId="2" fillId="0" borderId="0" xfId="0" applyNumberFormat="1" applyFont="1" applyBorder="1" applyAlignment="1"/>
    <xf numFmtId="3" fontId="4" fillId="0" borderId="0" xfId="0" applyNumberFormat="1" applyFont="1" applyBorder="1" applyAlignment="1"/>
    <xf numFmtId="38" fontId="2" fillId="0" borderId="0" xfId="1" applyNumberFormat="1" applyFont="1" applyAlignment="1">
      <alignment horizontal="center"/>
    </xf>
    <xf numFmtId="10" fontId="2" fillId="0" borderId="0" xfId="0" applyNumberFormat="1" applyFont="1" applyFill="1" applyBorder="1"/>
    <xf numFmtId="165" fontId="2" fillId="0" borderId="15" xfId="0" applyNumberFormat="1" applyFont="1" applyBorder="1" applyAlignment="1">
      <alignment horizontal="right"/>
    </xf>
    <xf numFmtId="0" fontId="2" fillId="0" borderId="1" xfId="0" applyFont="1" applyBorder="1"/>
    <xf numFmtId="4" fontId="2" fillId="0" borderId="1" xfId="0" applyNumberFormat="1" applyFont="1" applyBorder="1" applyAlignment="1">
      <alignment horizontal="left"/>
    </xf>
    <xf numFmtId="3" fontId="2" fillId="0" borderId="1" xfId="0" applyNumberFormat="1" applyFont="1" applyBorder="1" applyAlignment="1">
      <alignment horizontal="center"/>
    </xf>
    <xf numFmtId="165" fontId="2" fillId="0" borderId="1" xfId="0" applyNumberFormat="1" applyFont="1" applyBorder="1" applyAlignment="1">
      <alignment horizontal="right"/>
    </xf>
    <xf numFmtId="4" fontId="2" fillId="0" borderId="16" xfId="0" applyNumberFormat="1" applyFont="1" applyBorder="1" applyAlignment="1">
      <alignment horizontal="left"/>
    </xf>
    <xf numFmtId="165" fontId="2" fillId="0" borderId="24" xfId="0" applyNumberFormat="1" applyFont="1" applyFill="1" applyBorder="1" applyAlignment="1">
      <alignment horizontal="right"/>
    </xf>
    <xf numFmtId="38" fontId="2" fillId="0" borderId="1" xfId="1" applyNumberFormat="1" applyFont="1" applyFill="1" applyBorder="1" applyAlignment="1">
      <alignment horizontal="center"/>
    </xf>
    <xf numFmtId="0" fontId="2" fillId="0" borderId="1" xfId="0" applyFont="1" applyFill="1" applyBorder="1"/>
    <xf numFmtId="171" fontId="2" fillId="0" borderId="1" xfId="0" applyNumberFormat="1" applyFont="1" applyFill="1" applyBorder="1" applyAlignment="1">
      <alignment horizontal="left"/>
    </xf>
    <xf numFmtId="171" fontId="2" fillId="0" borderId="20" xfId="0" applyNumberFormat="1" applyFont="1" applyFill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25" xfId="0" applyFont="1" applyBorder="1"/>
    <xf numFmtId="10" fontId="2" fillId="0" borderId="6" xfId="0" applyNumberFormat="1" applyFont="1" applyFill="1" applyBorder="1" applyAlignment="1">
      <alignment horizontal="left"/>
    </xf>
    <xf numFmtId="10" fontId="2" fillId="0" borderId="6" xfId="0" applyNumberFormat="1" applyFont="1" applyBorder="1" applyAlignment="1">
      <alignment horizontal="left"/>
    </xf>
    <xf numFmtId="10" fontId="2" fillId="0" borderId="26" xfId="0" applyNumberFormat="1" applyFont="1" applyBorder="1" applyAlignment="1">
      <alignment horizontal="left"/>
    </xf>
    <xf numFmtId="171" fontId="2" fillId="0" borderId="9" xfId="0" applyNumberFormat="1" applyFont="1" applyFill="1" applyBorder="1" applyAlignment="1">
      <alignment horizontal="left"/>
    </xf>
    <xf numFmtId="165" fontId="2" fillId="0" borderId="10" xfId="0" applyNumberFormat="1" applyFont="1" applyFill="1" applyBorder="1" applyAlignment="1">
      <alignment horizontal="left"/>
    </xf>
    <xf numFmtId="38" fontId="2" fillId="0" borderId="3" xfId="1" applyNumberFormat="1" applyFont="1" applyFill="1" applyBorder="1" applyAlignment="1">
      <alignment horizontal="center"/>
    </xf>
    <xf numFmtId="164" fontId="2" fillId="0" borderId="3" xfId="0" applyNumberFormat="1" applyFont="1" applyFill="1" applyBorder="1" applyAlignment="1">
      <alignment horizontal="left"/>
    </xf>
    <xf numFmtId="0" fontId="2" fillId="0" borderId="3" xfId="0" applyFont="1" applyFill="1" applyBorder="1" applyAlignment="1">
      <alignment horizontal="center"/>
    </xf>
    <xf numFmtId="10" fontId="2" fillId="0" borderId="3" xfId="0" applyNumberFormat="1" applyFont="1" applyFill="1" applyBorder="1"/>
    <xf numFmtId="10" fontId="2" fillId="0" borderId="26" xfId="0" applyNumberFormat="1" applyFont="1" applyFill="1" applyBorder="1" applyAlignment="1">
      <alignment horizontal="left"/>
    </xf>
    <xf numFmtId="165" fontId="5" fillId="0" borderId="5" xfId="0" applyNumberFormat="1" applyFont="1" applyFill="1" applyBorder="1" applyAlignment="1">
      <alignment horizontal="left"/>
    </xf>
    <xf numFmtId="165" fontId="2" fillId="2" borderId="5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164" fontId="2" fillId="2" borderId="0" xfId="0" applyNumberFormat="1" applyFont="1" applyFill="1" applyBorder="1" applyAlignment="1">
      <alignment horizontal="right"/>
    </xf>
    <xf numFmtId="164" fontId="2" fillId="2" borderId="0" xfId="0" applyNumberFormat="1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/>
    <xf numFmtId="167" fontId="2" fillId="2" borderId="0" xfId="0" applyNumberFormat="1" applyFont="1" applyFill="1" applyBorder="1" applyAlignment="1">
      <alignment horizontal="right"/>
    </xf>
    <xf numFmtId="164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6" xfId="0" applyFont="1" applyFill="1" applyBorder="1"/>
    <xf numFmtId="165" fontId="5" fillId="2" borderId="5" xfId="0" applyNumberFormat="1" applyFont="1" applyFill="1" applyBorder="1" applyAlignment="1">
      <alignment horizontal="left"/>
    </xf>
    <xf numFmtId="10" fontId="2" fillId="2" borderId="6" xfId="0" applyNumberFormat="1" applyFont="1" applyFill="1" applyBorder="1" applyAlignment="1">
      <alignment horizontal="left"/>
    </xf>
    <xf numFmtId="165" fontId="2" fillId="0" borderId="18" xfId="0" applyNumberFormat="1" applyFont="1" applyBorder="1" applyAlignment="1">
      <alignment horizontal="right"/>
    </xf>
    <xf numFmtId="4" fontId="2" fillId="0" borderId="2" xfId="0" applyNumberFormat="1" applyFont="1" applyBorder="1" applyAlignment="1">
      <alignment horizontal="left"/>
    </xf>
    <xf numFmtId="2" fontId="6" fillId="0" borderId="0" xfId="0" applyNumberFormat="1" applyFont="1" applyBorder="1" applyAlignment="1">
      <alignment horizontal="right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164" fontId="2" fillId="0" borderId="2" xfId="0" applyNumberFormat="1" applyFont="1" applyFill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69"/>
  <sheetViews>
    <sheetView tabSelected="1" topLeftCell="A7" zoomScale="115" zoomScaleNormal="115" zoomScaleSheetLayoutView="70" workbookViewId="0">
      <selection activeCell="U25" sqref="U25"/>
    </sheetView>
  </sheetViews>
  <sheetFormatPr defaultColWidth="10.7109375" defaultRowHeight="14.25" customHeight="1"/>
  <cols>
    <col min="1" max="1" width="28.5703125" style="1" bestFit="1" customWidth="1"/>
    <col min="2" max="2" width="5.42578125" style="128" customWidth="1"/>
    <col min="3" max="3" width="11.5703125" style="1" customWidth="1"/>
    <col min="4" max="4" width="1.7109375" style="1" customWidth="1"/>
    <col min="5" max="5" width="12.28515625" style="1" customWidth="1"/>
    <col min="6" max="6" width="2.42578125" style="1" customWidth="1"/>
    <col min="7" max="7" width="15.7109375" style="1" customWidth="1"/>
    <col min="8" max="8" width="1.7109375" style="1" hidden="1" customWidth="1"/>
    <col min="9" max="9" width="11.42578125" style="1" customWidth="1"/>
    <col min="10" max="10" width="2.42578125" style="1" customWidth="1"/>
    <col min="11" max="11" width="14.85546875" style="1" customWidth="1"/>
    <col min="12" max="12" width="3.85546875" style="1" customWidth="1"/>
    <col min="13" max="13" width="13" style="1" customWidth="1"/>
    <col min="14" max="14" width="3.7109375" style="1" customWidth="1"/>
    <col min="15" max="15" width="11.7109375" style="1" customWidth="1"/>
    <col min="16" max="16" width="4.140625" style="1" customWidth="1"/>
    <col min="17" max="17" width="2.7109375" style="1" customWidth="1"/>
    <col min="18" max="18" width="14" style="2" customWidth="1"/>
    <col min="19" max="19" width="7.7109375" style="1" customWidth="1"/>
    <col min="20" max="20" width="1.7109375" style="1" customWidth="1"/>
    <col min="21" max="21" width="8.42578125" style="1" bestFit="1" customWidth="1"/>
    <col min="22" max="22" width="12.85546875" style="1" bestFit="1" customWidth="1"/>
    <col min="23" max="23" width="10.7109375" style="1"/>
    <col min="24" max="24" width="10.85546875" style="1" bestFit="1" customWidth="1"/>
    <col min="25" max="16384" width="10.7109375" style="1"/>
  </cols>
  <sheetData>
    <row r="1" spans="1:23" ht="14.25" customHeight="1">
      <c r="A1" s="174" t="s">
        <v>26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  <c r="P1" s="175"/>
      <c r="Q1" s="175"/>
      <c r="R1" s="176"/>
    </row>
    <row r="2" spans="1:23" ht="14.25" customHeight="1">
      <c r="A2" s="177" t="s">
        <v>25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9"/>
    </row>
    <row r="3" spans="1:23" ht="14.25" customHeight="1">
      <c r="A3" s="177" t="s">
        <v>38</v>
      </c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9"/>
    </row>
    <row r="4" spans="1:23" ht="14.25" customHeight="1">
      <c r="A4" s="180" t="s">
        <v>39</v>
      </c>
      <c r="B4" s="181"/>
      <c r="C4" s="181"/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  <c r="Q4" s="181"/>
      <c r="R4" s="182"/>
      <c r="V4" s="4"/>
    </row>
    <row r="5" spans="1:23" s="2" customFormat="1" ht="14.25" customHeight="1">
      <c r="A5" s="5"/>
      <c r="B5" s="6"/>
      <c r="C5" s="7"/>
      <c r="D5" s="7"/>
      <c r="E5" s="7"/>
      <c r="F5" s="7"/>
      <c r="H5" s="8"/>
      <c r="I5" s="8"/>
      <c r="J5" s="8"/>
      <c r="K5" s="9"/>
      <c r="L5" s="8"/>
      <c r="M5" s="7"/>
      <c r="N5" s="7"/>
      <c r="O5" s="7"/>
      <c r="P5" s="7"/>
      <c r="R5" s="3"/>
    </row>
    <row r="6" spans="1:23" ht="14.25" customHeight="1">
      <c r="A6" s="10">
        <v>600000</v>
      </c>
      <c r="B6" s="11"/>
      <c r="C6" s="12">
        <v>1</v>
      </c>
      <c r="D6" s="13" t="s">
        <v>0</v>
      </c>
      <c r="E6" s="14" t="s">
        <v>1</v>
      </c>
      <c r="F6" s="14"/>
      <c r="G6" s="12">
        <f>A6*C6</f>
        <v>600000</v>
      </c>
      <c r="H6" s="12" t="s">
        <v>0</v>
      </c>
      <c r="I6" s="15" t="s">
        <v>2</v>
      </c>
      <c r="J6" s="14"/>
      <c r="K6" s="16">
        <f>+M25</f>
        <v>372500</v>
      </c>
      <c r="L6" s="14"/>
      <c r="M6" s="17" t="s">
        <v>3</v>
      </c>
      <c r="N6" s="14"/>
      <c r="O6" s="18">
        <f>K6/G6</f>
        <v>0.62083333333333335</v>
      </c>
      <c r="P6" s="19"/>
      <c r="Q6" s="2"/>
      <c r="R6" s="3"/>
      <c r="V6" s="20"/>
    </row>
    <row r="7" spans="1:23" ht="14.25" customHeight="1">
      <c r="A7" s="21"/>
      <c r="B7" s="6"/>
      <c r="C7" s="22"/>
      <c r="D7" s="22"/>
      <c r="E7" s="22"/>
      <c r="F7" s="22"/>
      <c r="G7" s="15"/>
      <c r="H7" s="15"/>
      <c r="I7" s="15"/>
      <c r="J7" s="14"/>
      <c r="K7" s="22"/>
      <c r="L7" s="15"/>
      <c r="M7" s="22"/>
      <c r="N7" s="22"/>
      <c r="O7" s="22"/>
      <c r="P7" s="23"/>
      <c r="Q7" s="2"/>
      <c r="R7" s="3"/>
    </row>
    <row r="8" spans="1:23" ht="14.25" customHeight="1">
      <c r="A8" s="21"/>
      <c r="B8" s="6"/>
      <c r="C8" s="17"/>
      <c r="D8" s="17"/>
      <c r="E8" s="24"/>
      <c r="F8" s="24"/>
      <c r="G8" s="15" t="s">
        <v>4</v>
      </c>
      <c r="H8" s="14"/>
      <c r="I8" s="15" t="s">
        <v>4</v>
      </c>
      <c r="J8" s="15"/>
      <c r="K8" s="15" t="s">
        <v>4</v>
      </c>
      <c r="L8" s="15"/>
      <c r="M8" s="14"/>
      <c r="N8" s="14"/>
      <c r="O8" s="15" t="s">
        <v>5</v>
      </c>
      <c r="P8" s="141"/>
      <c r="Q8" s="2"/>
      <c r="R8" s="3"/>
      <c r="V8" s="25"/>
      <c r="W8" s="26"/>
    </row>
    <row r="9" spans="1:23" ht="14.25" customHeight="1">
      <c r="A9" s="21"/>
      <c r="B9" s="6" t="s">
        <v>28</v>
      </c>
      <c r="C9" s="17"/>
      <c r="D9" s="17"/>
      <c r="E9" s="15" t="s">
        <v>6</v>
      </c>
      <c r="F9" s="15"/>
      <c r="G9" s="15">
        <v>150</v>
      </c>
      <c r="H9" s="15"/>
      <c r="I9" s="27">
        <v>30000</v>
      </c>
      <c r="J9" s="27"/>
      <c r="K9" s="28">
        <f>A6/I9</f>
        <v>20</v>
      </c>
      <c r="L9" s="15"/>
      <c r="M9" s="15" t="s">
        <v>7</v>
      </c>
      <c r="N9" s="15"/>
      <c r="O9" s="15" t="s">
        <v>8</v>
      </c>
      <c r="P9" s="141"/>
      <c r="Q9" s="2"/>
      <c r="R9" s="3"/>
    </row>
    <row r="10" spans="1:23" s="40" customFormat="1" ht="14.25" customHeight="1">
      <c r="A10" s="29" t="s">
        <v>9</v>
      </c>
      <c r="B10" s="30" t="s">
        <v>29</v>
      </c>
      <c r="C10" s="31" t="s">
        <v>9</v>
      </c>
      <c r="D10" s="32"/>
      <c r="E10" s="33" t="s">
        <v>10</v>
      </c>
      <c r="F10" s="33"/>
      <c r="G10" s="33" t="s">
        <v>33</v>
      </c>
      <c r="H10" s="33"/>
      <c r="I10" s="33" t="s">
        <v>11</v>
      </c>
      <c r="J10" s="34"/>
      <c r="K10" s="33" t="s">
        <v>12</v>
      </c>
      <c r="L10" s="35"/>
      <c r="M10" s="33" t="s">
        <v>13</v>
      </c>
      <c r="N10" s="33"/>
      <c r="O10" s="33" t="s">
        <v>14</v>
      </c>
      <c r="P10" s="36"/>
      <c r="Q10" s="37"/>
      <c r="R10" s="142"/>
    </row>
    <row r="11" spans="1:23" ht="14.25" customHeight="1">
      <c r="A11" s="154">
        <v>1</v>
      </c>
      <c r="B11" s="155">
        <v>1</v>
      </c>
      <c r="C11" s="156">
        <v>1</v>
      </c>
      <c r="D11" s="157"/>
      <c r="E11" s="158">
        <f>$A$6/K11</f>
        <v>8.3333333333333339</v>
      </c>
      <c r="F11" s="159"/>
      <c r="G11" s="158">
        <v>18</v>
      </c>
      <c r="H11" s="160"/>
      <c r="I11" s="161">
        <f>G11*($I$9/$G$9)</f>
        <v>3600</v>
      </c>
      <c r="J11" s="161"/>
      <c r="K11" s="162">
        <f>I11*$K$9</f>
        <v>72000</v>
      </c>
      <c r="L11" s="163"/>
      <c r="M11" s="164">
        <f t="shared" ref="M11:M22" si="0">K11*C11</f>
        <v>72000</v>
      </c>
      <c r="N11" s="165"/>
      <c r="O11" s="166">
        <f t="shared" ref="O11:O22" si="1">(M11/$K$6)</f>
        <v>0.19328859060402684</v>
      </c>
      <c r="P11" s="167"/>
      <c r="Q11" s="160"/>
      <c r="R11" s="168"/>
      <c r="S11" s="41"/>
    </row>
    <row r="12" spans="1:23" ht="14.25" customHeight="1">
      <c r="A12" s="52">
        <v>2</v>
      </c>
      <c r="B12" s="42">
        <v>1</v>
      </c>
      <c r="C12" s="43">
        <v>2</v>
      </c>
      <c r="D12" s="44"/>
      <c r="E12" s="45">
        <f t="shared" ref="E12:E25" si="2">$A$6/K12</f>
        <v>30</v>
      </c>
      <c r="F12" s="24"/>
      <c r="G12" s="45">
        <v>5</v>
      </c>
      <c r="H12" s="15"/>
      <c r="I12" s="46">
        <f t="shared" ref="I12:I20" si="3">G12*($I$9/$G$9)</f>
        <v>1000</v>
      </c>
      <c r="J12" s="46"/>
      <c r="K12" s="27">
        <f t="shared" ref="K12:K21" si="4">I12*$K$9</f>
        <v>20000</v>
      </c>
      <c r="L12" s="47"/>
      <c r="M12" s="48">
        <f t="shared" si="0"/>
        <v>40000</v>
      </c>
      <c r="N12" s="49"/>
      <c r="O12" s="50">
        <f t="shared" si="1"/>
        <v>0.10738255033557047</v>
      </c>
      <c r="P12" s="129"/>
      <c r="Q12" s="15"/>
      <c r="R12" s="102"/>
      <c r="S12" s="41"/>
    </row>
    <row r="13" spans="1:23" ht="14.25" customHeight="1">
      <c r="A13" s="153" t="s">
        <v>41</v>
      </c>
      <c r="B13" s="42">
        <v>1</v>
      </c>
      <c r="C13" s="43">
        <v>2</v>
      </c>
      <c r="D13" s="44"/>
      <c r="E13" s="45">
        <f t="shared" si="2"/>
        <v>21.428571428571427</v>
      </c>
      <c r="F13" s="24"/>
      <c r="G13" s="45">
        <v>7</v>
      </c>
      <c r="H13" s="15"/>
      <c r="I13" s="46">
        <f t="shared" si="3"/>
        <v>1400</v>
      </c>
      <c r="J13" s="46"/>
      <c r="K13" s="27">
        <f t="shared" si="4"/>
        <v>28000</v>
      </c>
      <c r="L13" s="47"/>
      <c r="M13" s="48">
        <f t="shared" si="0"/>
        <v>56000</v>
      </c>
      <c r="N13" s="49"/>
      <c r="O13" s="50">
        <f t="shared" si="1"/>
        <v>0.15033557046979865</v>
      </c>
      <c r="P13" s="129"/>
      <c r="Q13" s="15"/>
      <c r="R13" s="102"/>
      <c r="S13" s="41"/>
    </row>
    <row r="14" spans="1:23" ht="14.25" customHeight="1">
      <c r="A14" s="154">
        <v>4</v>
      </c>
      <c r="B14" s="155">
        <v>1</v>
      </c>
      <c r="C14" s="156">
        <v>4</v>
      </c>
      <c r="D14" s="157"/>
      <c r="E14" s="158">
        <f t="shared" si="2"/>
        <v>200</v>
      </c>
      <c r="F14" s="159"/>
      <c r="G14" s="158">
        <v>0.75</v>
      </c>
      <c r="H14" s="160"/>
      <c r="I14" s="161">
        <f t="shared" si="3"/>
        <v>150</v>
      </c>
      <c r="J14" s="161"/>
      <c r="K14" s="162">
        <f t="shared" si="4"/>
        <v>3000</v>
      </c>
      <c r="L14" s="163"/>
      <c r="M14" s="164">
        <f t="shared" si="0"/>
        <v>12000</v>
      </c>
      <c r="N14" s="165"/>
      <c r="O14" s="166">
        <f t="shared" si="1"/>
        <v>3.2214765100671144E-2</v>
      </c>
      <c r="P14" s="167"/>
      <c r="Q14" s="160"/>
      <c r="R14" s="168"/>
      <c r="S14" s="41"/>
    </row>
    <row r="15" spans="1:23" ht="14.25" customHeight="1">
      <c r="A15" s="169" t="s">
        <v>42</v>
      </c>
      <c r="B15" s="155">
        <v>1</v>
      </c>
      <c r="C15" s="156">
        <v>4</v>
      </c>
      <c r="D15" s="157"/>
      <c r="E15" s="158">
        <f t="shared" si="2"/>
        <v>75</v>
      </c>
      <c r="F15" s="159"/>
      <c r="G15" s="158">
        <v>2</v>
      </c>
      <c r="H15" s="160"/>
      <c r="I15" s="161">
        <f t="shared" si="3"/>
        <v>400</v>
      </c>
      <c r="J15" s="161"/>
      <c r="K15" s="162">
        <f t="shared" si="4"/>
        <v>8000</v>
      </c>
      <c r="L15" s="163"/>
      <c r="M15" s="164">
        <f t="shared" si="0"/>
        <v>32000</v>
      </c>
      <c r="N15" s="165"/>
      <c r="O15" s="166">
        <f t="shared" si="1"/>
        <v>8.5906040268456371E-2</v>
      </c>
      <c r="P15" s="167"/>
      <c r="Q15" s="160"/>
      <c r="R15" s="168"/>
      <c r="S15" s="41"/>
    </row>
    <row r="16" spans="1:23" ht="14.25" customHeight="1">
      <c r="A16" s="52">
        <v>5</v>
      </c>
      <c r="B16" s="42">
        <v>1</v>
      </c>
      <c r="C16" s="43">
        <v>5</v>
      </c>
      <c r="D16" s="44"/>
      <c r="E16" s="45">
        <f t="shared" si="2"/>
        <v>200</v>
      </c>
      <c r="F16" s="24"/>
      <c r="G16" s="45">
        <v>0.75</v>
      </c>
      <c r="H16" s="15"/>
      <c r="I16" s="46">
        <f t="shared" si="3"/>
        <v>150</v>
      </c>
      <c r="J16" s="46"/>
      <c r="K16" s="27">
        <f t="shared" si="4"/>
        <v>3000</v>
      </c>
      <c r="L16" s="47"/>
      <c r="M16" s="48">
        <f t="shared" si="0"/>
        <v>15000</v>
      </c>
      <c r="N16" s="49"/>
      <c r="O16" s="50">
        <f t="shared" si="1"/>
        <v>4.0268456375838924E-2</v>
      </c>
      <c r="P16" s="129"/>
      <c r="Q16" s="15"/>
      <c r="R16" s="102"/>
      <c r="S16" s="41"/>
    </row>
    <row r="17" spans="1:21" ht="14.25" customHeight="1">
      <c r="A17" s="154">
        <v>10</v>
      </c>
      <c r="B17" s="155">
        <v>1</v>
      </c>
      <c r="C17" s="156">
        <v>10</v>
      </c>
      <c r="D17" s="157"/>
      <c r="E17" s="158">
        <f t="shared" si="2"/>
        <v>600</v>
      </c>
      <c r="F17" s="159"/>
      <c r="G17" s="158">
        <v>0.25</v>
      </c>
      <c r="H17" s="160"/>
      <c r="I17" s="161">
        <f t="shared" si="3"/>
        <v>50</v>
      </c>
      <c r="J17" s="161"/>
      <c r="K17" s="162">
        <f t="shared" si="4"/>
        <v>1000</v>
      </c>
      <c r="L17" s="163"/>
      <c r="M17" s="164">
        <f t="shared" si="0"/>
        <v>10000</v>
      </c>
      <c r="N17" s="165"/>
      <c r="O17" s="166">
        <f t="shared" si="1"/>
        <v>2.6845637583892617E-2</v>
      </c>
      <c r="P17" s="167"/>
      <c r="Q17" s="160"/>
      <c r="R17" s="170"/>
      <c r="S17" s="41"/>
    </row>
    <row r="18" spans="1:21" ht="14.25" customHeight="1">
      <c r="A18" s="169" t="s">
        <v>43</v>
      </c>
      <c r="B18" s="155">
        <v>1</v>
      </c>
      <c r="C18" s="156">
        <v>10</v>
      </c>
      <c r="D18" s="157"/>
      <c r="E18" s="158">
        <f t="shared" si="2"/>
        <v>150</v>
      </c>
      <c r="F18" s="159"/>
      <c r="G18" s="158">
        <v>1</v>
      </c>
      <c r="H18" s="160"/>
      <c r="I18" s="161">
        <f t="shared" si="3"/>
        <v>200</v>
      </c>
      <c r="J18" s="161"/>
      <c r="K18" s="162">
        <f t="shared" si="4"/>
        <v>4000</v>
      </c>
      <c r="L18" s="163"/>
      <c r="M18" s="164">
        <f t="shared" si="0"/>
        <v>40000</v>
      </c>
      <c r="N18" s="165"/>
      <c r="O18" s="166">
        <f t="shared" si="1"/>
        <v>0.10738255033557047</v>
      </c>
      <c r="P18" s="167"/>
      <c r="Q18" s="160"/>
      <c r="R18" s="168" t="s">
        <v>24</v>
      </c>
      <c r="S18" s="41"/>
    </row>
    <row r="19" spans="1:21" ht="14.25" customHeight="1">
      <c r="A19" s="52">
        <v>20</v>
      </c>
      <c r="B19" s="42">
        <v>1</v>
      </c>
      <c r="C19" s="43">
        <v>20</v>
      </c>
      <c r="D19" s="44"/>
      <c r="E19" s="45">
        <f t="shared" si="2"/>
        <v>600</v>
      </c>
      <c r="F19" s="24"/>
      <c r="G19" s="45">
        <v>0.25</v>
      </c>
      <c r="H19" s="15"/>
      <c r="I19" s="46">
        <f t="shared" si="3"/>
        <v>50</v>
      </c>
      <c r="J19" s="46"/>
      <c r="K19" s="27">
        <f t="shared" si="4"/>
        <v>1000</v>
      </c>
      <c r="L19" s="47"/>
      <c r="M19" s="48">
        <f t="shared" si="0"/>
        <v>20000</v>
      </c>
      <c r="N19" s="49"/>
      <c r="O19" s="50">
        <f t="shared" si="1"/>
        <v>5.3691275167785234E-2</v>
      </c>
      <c r="P19" s="129"/>
      <c r="Q19" s="15"/>
      <c r="R19" s="143">
        <f>SUM(O11:O20)</f>
        <v>0.85100671140939588</v>
      </c>
      <c r="S19" s="41"/>
    </row>
    <row r="20" spans="1:21" ht="14.25" customHeight="1">
      <c r="A20" s="153" t="s">
        <v>44</v>
      </c>
      <c r="B20" s="42">
        <v>1</v>
      </c>
      <c r="C20" s="43">
        <v>20</v>
      </c>
      <c r="D20" s="44"/>
      <c r="E20" s="45">
        <f t="shared" si="2"/>
        <v>600</v>
      </c>
      <c r="F20" s="24"/>
      <c r="G20" s="45">
        <v>0.25</v>
      </c>
      <c r="H20" s="15"/>
      <c r="I20" s="46">
        <f t="shared" si="3"/>
        <v>50</v>
      </c>
      <c r="J20" s="46"/>
      <c r="K20" s="27">
        <f t="shared" si="4"/>
        <v>1000</v>
      </c>
      <c r="L20" s="47"/>
      <c r="M20" s="48">
        <f t="shared" si="0"/>
        <v>20000</v>
      </c>
      <c r="N20" s="49"/>
      <c r="O20" s="50">
        <f t="shared" si="1"/>
        <v>5.3691275167785234E-2</v>
      </c>
      <c r="P20" s="129"/>
      <c r="Q20" s="15"/>
      <c r="R20" s="102" t="s">
        <v>37</v>
      </c>
      <c r="S20" s="41"/>
    </row>
    <row r="21" spans="1:21" ht="14.25" customHeight="1">
      <c r="A21" s="154">
        <v>50</v>
      </c>
      <c r="B21" s="155">
        <v>1</v>
      </c>
      <c r="C21" s="156">
        <v>50</v>
      </c>
      <c r="D21" s="157"/>
      <c r="E21" s="158">
        <f t="shared" si="2"/>
        <v>666.66666666666663</v>
      </c>
      <c r="F21" s="159"/>
      <c r="G21" s="158" t="s">
        <v>0</v>
      </c>
      <c r="H21" s="160"/>
      <c r="I21" s="161">
        <v>45</v>
      </c>
      <c r="J21" s="161"/>
      <c r="K21" s="162">
        <f t="shared" si="4"/>
        <v>900</v>
      </c>
      <c r="L21" s="163"/>
      <c r="M21" s="164">
        <f t="shared" si="0"/>
        <v>45000</v>
      </c>
      <c r="N21" s="165"/>
      <c r="O21" s="166">
        <f t="shared" si="1"/>
        <v>0.12080536912751678</v>
      </c>
      <c r="P21" s="167"/>
      <c r="Q21" s="159"/>
      <c r="R21" s="170">
        <f>SUM(O21)</f>
        <v>0.12080536912751678</v>
      </c>
      <c r="S21" s="41"/>
    </row>
    <row r="22" spans="1:21" ht="14.25" customHeight="1" thickBot="1">
      <c r="A22" s="147">
        <v>500</v>
      </c>
      <c r="B22" s="148">
        <v>1</v>
      </c>
      <c r="C22" s="53">
        <v>500</v>
      </c>
      <c r="D22" s="149"/>
      <c r="E22" s="54">
        <f t="shared" si="2"/>
        <v>30000</v>
      </c>
      <c r="F22" s="55"/>
      <c r="G22" s="54" t="s">
        <v>0</v>
      </c>
      <c r="H22" s="150"/>
      <c r="I22" s="56" t="s">
        <v>0</v>
      </c>
      <c r="J22" s="56"/>
      <c r="K22" s="57">
        <v>20</v>
      </c>
      <c r="L22" s="58" t="s">
        <v>30</v>
      </c>
      <c r="M22" s="59">
        <f t="shared" si="0"/>
        <v>10000</v>
      </c>
      <c r="N22" s="60"/>
      <c r="O22" s="61">
        <f t="shared" si="1"/>
        <v>2.6845637583892617E-2</v>
      </c>
      <c r="P22" s="151"/>
      <c r="Q22" s="55" t="s">
        <v>32</v>
      </c>
      <c r="R22" s="152">
        <f>SUM(O22:O22)</f>
        <v>2.6845637583892617E-2</v>
      </c>
      <c r="S22" s="41"/>
    </row>
    <row r="23" spans="1:21" ht="14.25" customHeight="1" thickTop="1">
      <c r="A23" s="21"/>
      <c r="B23" s="6"/>
      <c r="C23" s="24" t="s">
        <v>15</v>
      </c>
      <c r="D23" s="14"/>
      <c r="E23" s="63">
        <f t="shared" si="2"/>
        <v>4.2277339346110487</v>
      </c>
      <c r="F23" s="24"/>
      <c r="G23" s="45">
        <f>SUM(G11:G22)</f>
        <v>35.25</v>
      </c>
      <c r="H23" s="27"/>
      <c r="I23" s="46">
        <f>SUM(I11:I22)</f>
        <v>7095</v>
      </c>
      <c r="J23" s="46"/>
      <c r="K23" s="27">
        <f>SUM(K11:K22)</f>
        <v>141920</v>
      </c>
      <c r="L23" s="47"/>
      <c r="M23" s="48">
        <f>SUM(M11:M22)</f>
        <v>372000</v>
      </c>
      <c r="N23" s="49"/>
      <c r="O23" s="50">
        <f>SUM(O11:O22)</f>
        <v>0.99865771812080528</v>
      </c>
      <c r="P23" s="51" t="s">
        <v>16</v>
      </c>
      <c r="Q23" s="2"/>
      <c r="R23" s="144">
        <f>R19+R22+R21</f>
        <v>0.99865771812080528</v>
      </c>
    </row>
    <row r="24" spans="1:21" ht="14.25" customHeight="1" thickBot="1">
      <c r="A24" s="64" t="s">
        <v>35</v>
      </c>
      <c r="B24" s="65"/>
      <c r="C24" s="53">
        <f>C22</f>
        <v>500</v>
      </c>
      <c r="D24" s="66"/>
      <c r="E24" s="54">
        <f t="shared" si="2"/>
        <v>600000</v>
      </c>
      <c r="F24" s="55"/>
      <c r="G24" s="54" t="s">
        <v>0</v>
      </c>
      <c r="H24" s="57"/>
      <c r="I24" s="56" t="s">
        <v>0</v>
      </c>
      <c r="J24" s="56"/>
      <c r="K24" s="57">
        <v>1</v>
      </c>
      <c r="L24" s="58"/>
      <c r="M24" s="59">
        <f t="shared" ref="M24" si="5">K24*C24</f>
        <v>500</v>
      </c>
      <c r="N24" s="60"/>
      <c r="O24" s="61">
        <f t="shared" ref="O24" si="6">(M24/$K$6)</f>
        <v>1.3422818791946308E-3</v>
      </c>
      <c r="P24" s="62"/>
      <c r="Q24" s="67"/>
      <c r="R24" s="145">
        <f>O24</f>
        <v>1.3422818791946308E-3</v>
      </c>
    </row>
    <row r="25" spans="1:21" ht="14.25" customHeight="1" thickTop="1">
      <c r="A25" s="21"/>
      <c r="B25" s="6"/>
      <c r="C25" s="24" t="s">
        <v>15</v>
      </c>
      <c r="D25" s="14"/>
      <c r="E25" s="63">
        <f t="shared" si="2"/>
        <v>4.2277041452639148</v>
      </c>
      <c r="F25" s="24"/>
      <c r="G25" s="45">
        <f>SUM(G23:G24)</f>
        <v>35.25</v>
      </c>
      <c r="H25" s="27"/>
      <c r="I25" s="46">
        <f>SUM(I23:I24)</f>
        <v>7095</v>
      </c>
      <c r="J25" s="46"/>
      <c r="K25" s="27">
        <f>SUM(K23:K24)</f>
        <v>141921</v>
      </c>
      <c r="L25" s="47"/>
      <c r="M25" s="48">
        <f>SUM(M23:M24)</f>
        <v>372500</v>
      </c>
      <c r="N25" s="49"/>
      <c r="O25" s="50">
        <f>SUM(O23:O24)</f>
        <v>0.99999999999999989</v>
      </c>
      <c r="P25" s="51"/>
      <c r="Q25" s="2"/>
      <c r="R25" s="144">
        <f>SUM(R23:R24)</f>
        <v>0.99999999999999989</v>
      </c>
      <c r="U25" s="173">
        <f>SUM(K13+K15+K18+K20)/K23*100</f>
        <v>28.889515219842167</v>
      </c>
    </row>
    <row r="26" spans="1:21" s="40" customFormat="1" ht="14.25" customHeight="1">
      <c r="A26" s="21"/>
      <c r="B26" s="68"/>
      <c r="C26" s="69"/>
      <c r="D26" s="38"/>
      <c r="E26" s="70"/>
      <c r="F26" s="69"/>
      <c r="G26" s="70"/>
      <c r="H26" s="71"/>
      <c r="I26" s="72"/>
      <c r="J26" s="72"/>
      <c r="K26" s="72"/>
      <c r="L26" s="73"/>
      <c r="M26" s="74"/>
      <c r="N26" s="75"/>
      <c r="O26" s="76"/>
      <c r="P26" s="76"/>
      <c r="Q26" s="38"/>
      <c r="R26" s="39"/>
    </row>
    <row r="27" spans="1:21" s="40" customFormat="1" ht="14.25" customHeight="1">
      <c r="A27" s="77" t="s">
        <v>40</v>
      </c>
      <c r="B27" s="68"/>
      <c r="D27" s="38"/>
      <c r="E27" s="183" t="s">
        <v>31</v>
      </c>
      <c r="F27" s="184"/>
      <c r="G27" s="184"/>
      <c r="H27" s="184"/>
      <c r="I27" s="184"/>
      <c r="J27" s="184"/>
      <c r="K27" s="185"/>
      <c r="L27" s="72"/>
      <c r="M27" s="72"/>
      <c r="N27" s="75"/>
      <c r="O27" s="76"/>
      <c r="P27" s="76"/>
      <c r="Q27" s="38"/>
      <c r="R27" s="39"/>
    </row>
    <row r="28" spans="1:21" s="40" customFormat="1" ht="14.25" customHeight="1">
      <c r="A28" s="21"/>
      <c r="B28" s="68"/>
      <c r="C28" s="69"/>
      <c r="D28" s="38"/>
      <c r="E28" s="130">
        <v>1</v>
      </c>
      <c r="F28" s="131" t="s">
        <v>17</v>
      </c>
      <c r="G28" s="132">
        <f>$A$6/SUM(K11)</f>
        <v>8.3333333333333339</v>
      </c>
      <c r="H28" s="133"/>
      <c r="I28" s="134">
        <v>10</v>
      </c>
      <c r="J28" s="131" t="s">
        <v>17</v>
      </c>
      <c r="K28" s="135">
        <f>$A$6/SUM(K17:K18)</f>
        <v>120</v>
      </c>
      <c r="L28" s="82"/>
      <c r="M28" s="83"/>
      <c r="N28" s="75"/>
      <c r="O28" s="76"/>
      <c r="P28" s="76"/>
      <c r="Q28" s="38"/>
      <c r="R28" s="39"/>
    </row>
    <row r="29" spans="1:21" s="40" customFormat="1" ht="14.25" customHeight="1">
      <c r="A29" s="21"/>
      <c r="B29" s="68"/>
      <c r="C29" s="69"/>
      <c r="D29" s="38"/>
      <c r="E29" s="78">
        <v>2</v>
      </c>
      <c r="F29" s="2" t="s">
        <v>17</v>
      </c>
      <c r="G29" s="79">
        <f>$A$6/SUM(K12:K13)</f>
        <v>12.5</v>
      </c>
      <c r="H29" s="80"/>
      <c r="I29" s="84">
        <v>20</v>
      </c>
      <c r="J29" s="2" t="s">
        <v>17</v>
      </c>
      <c r="K29" s="81">
        <f>$A$6/SUM(K19:K20)</f>
        <v>300</v>
      </c>
      <c r="L29" s="82"/>
      <c r="M29" s="83"/>
      <c r="N29" s="75"/>
      <c r="O29" s="76"/>
      <c r="P29" s="76"/>
      <c r="Q29" s="38"/>
      <c r="R29" s="39"/>
    </row>
    <row r="30" spans="1:21" s="40" customFormat="1" ht="14.25" customHeight="1">
      <c r="A30" s="85"/>
      <c r="B30" s="68"/>
      <c r="C30" s="69"/>
      <c r="D30" s="38"/>
      <c r="E30" s="78">
        <v>4</v>
      </c>
      <c r="F30" s="2" t="s">
        <v>17</v>
      </c>
      <c r="G30" s="79">
        <f>$A$6/SUM(K14:K15)</f>
        <v>54.545454545454547</v>
      </c>
      <c r="H30" s="80"/>
      <c r="I30" s="84">
        <v>50</v>
      </c>
      <c r="J30" s="2" t="s">
        <v>17</v>
      </c>
      <c r="K30" s="81">
        <f>$A$6/SUM(K21:K21)</f>
        <v>666.66666666666663</v>
      </c>
      <c r="L30" s="82"/>
      <c r="M30" s="83"/>
      <c r="N30" s="75"/>
      <c r="O30" s="76"/>
      <c r="P30" s="76"/>
      <c r="Q30" s="38"/>
      <c r="R30" s="39"/>
    </row>
    <row r="31" spans="1:21" s="40" customFormat="1" ht="14.25" customHeight="1">
      <c r="A31" s="85"/>
      <c r="B31" s="68"/>
      <c r="C31" s="69"/>
      <c r="D31" s="38"/>
      <c r="E31" s="171">
        <v>5</v>
      </c>
      <c r="F31" s="37" t="s">
        <v>17</v>
      </c>
      <c r="G31" s="172">
        <f>$A$6/SUM(K16)</f>
        <v>200</v>
      </c>
      <c r="H31" s="86"/>
      <c r="I31" s="87">
        <v>500</v>
      </c>
      <c r="J31" s="37" t="s">
        <v>17</v>
      </c>
      <c r="K31" s="88">
        <f>$A$6/SUM(K22)</f>
        <v>30000</v>
      </c>
      <c r="L31" s="82"/>
      <c r="M31" s="83"/>
      <c r="N31" s="75"/>
      <c r="O31" s="76"/>
      <c r="P31" s="76"/>
      <c r="Q31" s="38"/>
      <c r="R31" s="39"/>
    </row>
    <row r="32" spans="1:21" s="40" customFormat="1" ht="14.25" customHeight="1">
      <c r="A32" s="85"/>
      <c r="B32" s="68"/>
      <c r="C32" s="69"/>
      <c r="D32" s="38"/>
      <c r="E32" s="84"/>
      <c r="F32" s="80"/>
      <c r="G32" s="79"/>
      <c r="H32" s="69"/>
      <c r="I32" s="84"/>
      <c r="J32" s="82"/>
      <c r="K32" s="83"/>
      <c r="L32" s="72"/>
      <c r="M32" s="72"/>
      <c r="N32" s="75"/>
      <c r="O32" s="76"/>
      <c r="P32" s="76"/>
      <c r="Q32" s="38"/>
      <c r="R32" s="39"/>
    </row>
    <row r="33" spans="1:24" ht="14.25" customHeight="1">
      <c r="A33" s="89" t="s">
        <v>18</v>
      </c>
      <c r="B33" s="90" t="s">
        <v>36</v>
      </c>
      <c r="C33" s="2"/>
      <c r="D33" s="2"/>
      <c r="E33" s="91"/>
      <c r="F33" s="92"/>
      <c r="G33" s="93"/>
      <c r="H33" s="80"/>
      <c r="I33" s="82"/>
      <c r="J33" s="82"/>
      <c r="K33" s="82"/>
      <c r="L33" s="94"/>
      <c r="M33" s="95"/>
      <c r="N33" s="96"/>
      <c r="O33" s="51"/>
      <c r="P33" s="51"/>
      <c r="Q33" s="2"/>
      <c r="R33" s="3"/>
    </row>
    <row r="34" spans="1:24" ht="14.25" customHeight="1">
      <c r="A34" s="89" t="s">
        <v>30</v>
      </c>
      <c r="B34" s="90" t="s">
        <v>34</v>
      </c>
      <c r="C34" s="2"/>
      <c r="D34" s="2"/>
      <c r="E34" s="91"/>
      <c r="F34" s="92"/>
      <c r="G34" s="97"/>
      <c r="H34" s="80"/>
      <c r="I34" s="82"/>
      <c r="J34" s="82"/>
      <c r="K34" s="94"/>
      <c r="L34" s="94"/>
      <c r="M34" s="82"/>
      <c r="N34" s="96"/>
      <c r="O34" s="98"/>
      <c r="P34" s="98"/>
      <c r="Q34" s="2"/>
      <c r="R34" s="3"/>
    </row>
    <row r="35" spans="1:24" ht="14.25" customHeight="1">
      <c r="A35" s="89" t="s">
        <v>16</v>
      </c>
      <c r="B35" s="90" t="s">
        <v>19</v>
      </c>
      <c r="C35" s="2"/>
      <c r="D35" s="2"/>
      <c r="E35" s="91"/>
      <c r="F35" s="92"/>
      <c r="G35" s="97"/>
      <c r="H35" s="80"/>
      <c r="I35" s="82"/>
      <c r="J35" s="82"/>
      <c r="K35" s="94"/>
      <c r="L35" s="94"/>
      <c r="M35" s="82"/>
      <c r="N35" s="96"/>
      <c r="O35" s="98"/>
      <c r="P35" s="98"/>
      <c r="Q35" s="2"/>
      <c r="R35" s="3"/>
    </row>
    <row r="36" spans="1:24" ht="14.25" customHeight="1">
      <c r="A36" s="21"/>
      <c r="B36" s="6"/>
      <c r="C36" s="2"/>
      <c r="D36" s="2"/>
      <c r="E36" s="2"/>
      <c r="F36" s="99"/>
      <c r="G36" s="2"/>
      <c r="H36" s="2"/>
      <c r="I36" s="2"/>
      <c r="J36" s="99"/>
      <c r="K36" s="2"/>
      <c r="L36" s="2"/>
      <c r="M36" s="2"/>
      <c r="N36" s="99"/>
      <c r="O36" s="2"/>
      <c r="P36" s="2"/>
      <c r="Q36" s="2"/>
      <c r="R36" s="3"/>
      <c r="V36" s="91"/>
    </row>
    <row r="37" spans="1:24" ht="14.25" customHeight="1">
      <c r="A37" s="100"/>
      <c r="B37" s="101"/>
      <c r="C37" s="33" t="s">
        <v>8</v>
      </c>
      <c r="D37" s="34"/>
      <c r="E37" s="34"/>
      <c r="F37" s="33" t="s">
        <v>20</v>
      </c>
      <c r="G37" s="34"/>
      <c r="H37" s="34"/>
      <c r="I37" s="34"/>
      <c r="J37" s="33" t="s">
        <v>21</v>
      </c>
      <c r="K37" s="34"/>
      <c r="L37" s="34"/>
      <c r="M37" s="34"/>
      <c r="N37" s="33" t="s">
        <v>22</v>
      </c>
      <c r="O37" s="34"/>
      <c r="P37" s="34"/>
      <c r="Q37" s="33" t="s">
        <v>23</v>
      </c>
      <c r="R37" s="102"/>
      <c r="S37" s="14"/>
      <c r="V37" s="91"/>
    </row>
    <row r="38" spans="1:24" ht="12.75" customHeight="1">
      <c r="A38" s="52">
        <f>A11</f>
        <v>1</v>
      </c>
      <c r="B38" s="42"/>
      <c r="C38" s="12">
        <f>C11</f>
        <v>1</v>
      </c>
      <c r="D38" s="14"/>
      <c r="E38" s="14">
        <v>17</v>
      </c>
      <c r="F38" s="15" t="s">
        <v>17</v>
      </c>
      <c r="G38" s="44">
        <f t="shared" ref="G38:G47" si="7">E38*C38</f>
        <v>17</v>
      </c>
      <c r="H38" s="14"/>
      <c r="I38" s="14">
        <v>19</v>
      </c>
      <c r="J38" s="15" t="s">
        <v>17</v>
      </c>
      <c r="K38" s="44">
        <f t="shared" ref="K38:K47" si="8">I38*C38</f>
        <v>19</v>
      </c>
      <c r="L38" s="14"/>
      <c r="M38" s="14">
        <v>18</v>
      </c>
      <c r="N38" s="15" t="s">
        <v>17</v>
      </c>
      <c r="O38" s="44">
        <f t="shared" ref="O38:O47" si="9">M38*C38</f>
        <v>18</v>
      </c>
      <c r="P38" s="47">
        <v>18</v>
      </c>
      <c r="Q38" s="15" t="s">
        <v>17</v>
      </c>
      <c r="R38" s="105">
        <f t="shared" ref="R38:R47" si="10">P38*C38</f>
        <v>18</v>
      </c>
      <c r="S38" s="2"/>
      <c r="U38" s="106">
        <f>((M38+I38+E38+P38)*($I$9/$G$9))/4</f>
        <v>3600</v>
      </c>
      <c r="V38" s="106">
        <f>I11</f>
        <v>3600</v>
      </c>
      <c r="W38" s="107">
        <f>U38-V38</f>
        <v>0</v>
      </c>
    </row>
    <row r="39" spans="1:24" ht="12.75" customHeight="1">
      <c r="A39" s="52">
        <f t="shared" ref="A39:A47" si="11">A12</f>
        <v>2</v>
      </c>
      <c r="B39" s="42"/>
      <c r="C39" s="12">
        <f t="shared" ref="C39:C48" si="12">C12</f>
        <v>2</v>
      </c>
      <c r="D39" s="14"/>
      <c r="E39" s="14">
        <v>5</v>
      </c>
      <c r="F39" s="15" t="s">
        <v>17</v>
      </c>
      <c r="G39" s="44">
        <f t="shared" si="7"/>
        <v>10</v>
      </c>
      <c r="H39" s="14"/>
      <c r="I39" s="14">
        <v>6</v>
      </c>
      <c r="J39" s="15" t="s">
        <v>17</v>
      </c>
      <c r="K39" s="44">
        <f t="shared" si="8"/>
        <v>12</v>
      </c>
      <c r="L39" s="14"/>
      <c r="M39" s="14">
        <v>5</v>
      </c>
      <c r="N39" s="15" t="s">
        <v>17</v>
      </c>
      <c r="O39" s="44">
        <f t="shared" si="9"/>
        <v>10</v>
      </c>
      <c r="P39" s="47">
        <v>4</v>
      </c>
      <c r="Q39" s="15" t="s">
        <v>17</v>
      </c>
      <c r="R39" s="108">
        <f t="shared" si="10"/>
        <v>8</v>
      </c>
      <c r="S39" s="2"/>
      <c r="U39" s="106">
        <f t="shared" ref="U39:U47" si="13">((M39+I39+E39+P39)*($I$9/$G$9))/4</f>
        <v>1000</v>
      </c>
      <c r="V39" s="106">
        <f t="shared" ref="V39:V47" si="14">I12</f>
        <v>1000</v>
      </c>
      <c r="W39" s="107">
        <f t="shared" ref="W39:W47" si="15">U39-V39</f>
        <v>0</v>
      </c>
    </row>
    <row r="40" spans="1:24" ht="12.75" customHeight="1">
      <c r="A40" s="52" t="str">
        <f t="shared" si="11"/>
        <v>$1 (COIN)</v>
      </c>
      <c r="B40" s="42"/>
      <c r="C40" s="12">
        <f t="shared" si="12"/>
        <v>2</v>
      </c>
      <c r="D40" s="14"/>
      <c r="E40" s="14">
        <v>7</v>
      </c>
      <c r="F40" s="15" t="s">
        <v>17</v>
      </c>
      <c r="G40" s="44">
        <f t="shared" si="7"/>
        <v>14</v>
      </c>
      <c r="H40" s="14"/>
      <c r="I40" s="14">
        <v>8</v>
      </c>
      <c r="J40" s="15" t="s">
        <v>17</v>
      </c>
      <c r="K40" s="44">
        <f t="shared" si="8"/>
        <v>16</v>
      </c>
      <c r="L40" s="14"/>
      <c r="M40" s="14">
        <v>6</v>
      </c>
      <c r="N40" s="15" t="s">
        <v>17</v>
      </c>
      <c r="O40" s="44">
        <f t="shared" si="9"/>
        <v>12</v>
      </c>
      <c r="P40" s="14">
        <v>7</v>
      </c>
      <c r="Q40" s="15" t="s">
        <v>17</v>
      </c>
      <c r="R40" s="108">
        <f t="shared" si="10"/>
        <v>14</v>
      </c>
      <c r="S40" s="2"/>
      <c r="U40" s="106">
        <f t="shared" si="13"/>
        <v>1400</v>
      </c>
      <c r="V40" s="106">
        <f t="shared" si="14"/>
        <v>1400</v>
      </c>
      <c r="W40" s="107">
        <f t="shared" si="15"/>
        <v>0</v>
      </c>
    </row>
    <row r="41" spans="1:24" ht="12.75" customHeight="1">
      <c r="A41" s="52">
        <f t="shared" si="11"/>
        <v>4</v>
      </c>
      <c r="B41" s="42"/>
      <c r="C41" s="12">
        <f t="shared" si="12"/>
        <v>4</v>
      </c>
      <c r="D41" s="14"/>
      <c r="E41" s="14">
        <v>1</v>
      </c>
      <c r="F41" s="15" t="s">
        <v>17</v>
      </c>
      <c r="G41" s="44">
        <f t="shared" si="7"/>
        <v>4</v>
      </c>
      <c r="H41" s="14"/>
      <c r="I41" s="14">
        <v>1</v>
      </c>
      <c r="J41" s="15" t="s">
        <v>17</v>
      </c>
      <c r="K41" s="44">
        <f t="shared" si="8"/>
        <v>4</v>
      </c>
      <c r="L41" s="14"/>
      <c r="M41" s="14">
        <v>1</v>
      </c>
      <c r="N41" s="15" t="s">
        <v>17</v>
      </c>
      <c r="O41" s="44">
        <f t="shared" si="9"/>
        <v>4</v>
      </c>
      <c r="P41" s="14">
        <v>0</v>
      </c>
      <c r="Q41" s="15" t="s">
        <v>17</v>
      </c>
      <c r="R41" s="108">
        <f t="shared" si="10"/>
        <v>0</v>
      </c>
      <c r="S41" s="2"/>
      <c r="U41" s="106">
        <f t="shared" si="13"/>
        <v>150</v>
      </c>
      <c r="V41" s="106">
        <f t="shared" si="14"/>
        <v>150</v>
      </c>
      <c r="W41" s="107">
        <f t="shared" si="15"/>
        <v>0</v>
      </c>
    </row>
    <row r="42" spans="1:24" ht="12.75" customHeight="1">
      <c r="A42" s="52" t="str">
        <f t="shared" si="11"/>
        <v>$2 (COIN)</v>
      </c>
      <c r="B42" s="42"/>
      <c r="C42" s="12">
        <f t="shared" si="12"/>
        <v>4</v>
      </c>
      <c r="D42" s="14"/>
      <c r="E42" s="14">
        <v>1</v>
      </c>
      <c r="F42" s="15" t="s">
        <v>17</v>
      </c>
      <c r="G42" s="44">
        <f t="shared" si="7"/>
        <v>4</v>
      </c>
      <c r="H42" s="14"/>
      <c r="I42" s="14">
        <v>1</v>
      </c>
      <c r="J42" s="15" t="s">
        <v>17</v>
      </c>
      <c r="K42" s="44">
        <f t="shared" si="8"/>
        <v>4</v>
      </c>
      <c r="L42" s="14"/>
      <c r="M42" s="14">
        <v>5</v>
      </c>
      <c r="N42" s="15" t="s">
        <v>17</v>
      </c>
      <c r="O42" s="44">
        <f t="shared" si="9"/>
        <v>20</v>
      </c>
      <c r="P42" s="14">
        <v>1</v>
      </c>
      <c r="Q42" s="15" t="s">
        <v>17</v>
      </c>
      <c r="R42" s="108">
        <f t="shared" si="10"/>
        <v>4</v>
      </c>
      <c r="S42" s="2"/>
      <c r="U42" s="106">
        <f t="shared" si="13"/>
        <v>400</v>
      </c>
      <c r="V42" s="106">
        <f t="shared" si="14"/>
        <v>400</v>
      </c>
      <c r="W42" s="107">
        <f t="shared" si="15"/>
        <v>0</v>
      </c>
    </row>
    <row r="43" spans="1:24" ht="12.75" customHeight="1">
      <c r="A43" s="52">
        <f t="shared" si="11"/>
        <v>5</v>
      </c>
      <c r="B43" s="42"/>
      <c r="C43" s="12">
        <f t="shared" si="12"/>
        <v>5</v>
      </c>
      <c r="D43" s="14"/>
      <c r="E43" s="14">
        <v>0</v>
      </c>
      <c r="F43" s="15" t="s">
        <v>17</v>
      </c>
      <c r="G43" s="44">
        <f t="shared" si="7"/>
        <v>0</v>
      </c>
      <c r="H43" s="14"/>
      <c r="I43" s="14">
        <v>1</v>
      </c>
      <c r="J43" s="15" t="s">
        <v>17</v>
      </c>
      <c r="K43" s="44">
        <f t="shared" si="8"/>
        <v>5</v>
      </c>
      <c r="L43" s="14"/>
      <c r="M43" s="14">
        <v>1</v>
      </c>
      <c r="N43" s="15" t="s">
        <v>17</v>
      </c>
      <c r="O43" s="44">
        <f t="shared" si="9"/>
        <v>5</v>
      </c>
      <c r="P43" s="14">
        <v>1</v>
      </c>
      <c r="Q43" s="15" t="s">
        <v>17</v>
      </c>
      <c r="R43" s="108">
        <f t="shared" si="10"/>
        <v>5</v>
      </c>
      <c r="S43" s="2"/>
      <c r="U43" s="106">
        <f t="shared" si="13"/>
        <v>150</v>
      </c>
      <c r="V43" s="106">
        <f t="shared" si="14"/>
        <v>150</v>
      </c>
      <c r="W43" s="107">
        <f t="shared" si="15"/>
        <v>0</v>
      </c>
    </row>
    <row r="44" spans="1:24" ht="12.75" customHeight="1">
      <c r="A44" s="52">
        <f t="shared" si="11"/>
        <v>10</v>
      </c>
      <c r="B44" s="42"/>
      <c r="C44" s="12">
        <f t="shared" si="12"/>
        <v>10</v>
      </c>
      <c r="D44" s="14"/>
      <c r="E44" s="14">
        <v>0</v>
      </c>
      <c r="F44" s="15" t="s">
        <v>17</v>
      </c>
      <c r="G44" s="44">
        <f t="shared" si="7"/>
        <v>0</v>
      </c>
      <c r="H44" s="14"/>
      <c r="I44" s="14">
        <v>1</v>
      </c>
      <c r="J44" s="15" t="s">
        <v>17</v>
      </c>
      <c r="K44" s="44">
        <f t="shared" si="8"/>
        <v>10</v>
      </c>
      <c r="L44" s="14"/>
      <c r="M44" s="14">
        <v>0</v>
      </c>
      <c r="N44" s="15" t="s">
        <v>17</v>
      </c>
      <c r="O44" s="44">
        <f t="shared" si="9"/>
        <v>0</v>
      </c>
      <c r="P44" s="14">
        <v>0</v>
      </c>
      <c r="Q44" s="15" t="s">
        <v>17</v>
      </c>
      <c r="R44" s="108">
        <f t="shared" si="10"/>
        <v>0</v>
      </c>
      <c r="S44" s="2"/>
      <c r="U44" s="106">
        <f t="shared" si="13"/>
        <v>50</v>
      </c>
      <c r="V44" s="106">
        <f t="shared" si="14"/>
        <v>50</v>
      </c>
      <c r="W44" s="107">
        <f t="shared" si="15"/>
        <v>0</v>
      </c>
    </row>
    <row r="45" spans="1:24" ht="12.75" customHeight="1">
      <c r="A45" s="52" t="str">
        <f t="shared" si="11"/>
        <v>$5 (COIN)</v>
      </c>
      <c r="B45" s="42"/>
      <c r="C45" s="12">
        <f t="shared" si="12"/>
        <v>10</v>
      </c>
      <c r="D45" s="14"/>
      <c r="E45" s="14">
        <v>1</v>
      </c>
      <c r="F45" s="15" t="s">
        <v>17</v>
      </c>
      <c r="G45" s="44">
        <f t="shared" si="7"/>
        <v>10</v>
      </c>
      <c r="H45" s="14"/>
      <c r="I45" s="14">
        <v>1</v>
      </c>
      <c r="J45" s="15" t="s">
        <v>17</v>
      </c>
      <c r="K45" s="44">
        <f t="shared" si="8"/>
        <v>10</v>
      </c>
      <c r="L45" s="14"/>
      <c r="M45" s="14">
        <v>1</v>
      </c>
      <c r="N45" s="15" t="s">
        <v>17</v>
      </c>
      <c r="O45" s="44">
        <f t="shared" si="9"/>
        <v>10</v>
      </c>
      <c r="P45" s="14">
        <v>1</v>
      </c>
      <c r="Q45" s="15" t="s">
        <v>17</v>
      </c>
      <c r="R45" s="108">
        <f t="shared" si="10"/>
        <v>10</v>
      </c>
      <c r="S45" s="2"/>
      <c r="U45" s="106">
        <f t="shared" si="13"/>
        <v>200</v>
      </c>
      <c r="V45" s="106">
        <f t="shared" si="14"/>
        <v>200</v>
      </c>
      <c r="W45" s="107">
        <f t="shared" si="15"/>
        <v>0</v>
      </c>
    </row>
    <row r="46" spans="1:24" ht="12.75" customHeight="1">
      <c r="A46" s="52">
        <f t="shared" si="11"/>
        <v>20</v>
      </c>
      <c r="B46" s="42"/>
      <c r="C46" s="12">
        <f t="shared" si="12"/>
        <v>20</v>
      </c>
      <c r="D46" s="14"/>
      <c r="E46" s="14">
        <v>0</v>
      </c>
      <c r="F46" s="15" t="s">
        <v>17</v>
      </c>
      <c r="G46" s="44">
        <f t="shared" si="7"/>
        <v>0</v>
      </c>
      <c r="H46" s="14"/>
      <c r="I46" s="14">
        <v>0</v>
      </c>
      <c r="J46" s="15" t="s">
        <v>17</v>
      </c>
      <c r="K46" s="44">
        <f t="shared" si="8"/>
        <v>0</v>
      </c>
      <c r="L46" s="14"/>
      <c r="M46" s="14">
        <v>0</v>
      </c>
      <c r="N46" s="15" t="s">
        <v>17</v>
      </c>
      <c r="O46" s="44">
        <f t="shared" si="9"/>
        <v>0</v>
      </c>
      <c r="P46" s="14">
        <v>1</v>
      </c>
      <c r="Q46" s="15" t="s">
        <v>17</v>
      </c>
      <c r="R46" s="108">
        <f t="shared" si="10"/>
        <v>20</v>
      </c>
      <c r="S46" s="2"/>
      <c r="U46" s="106">
        <f t="shared" si="13"/>
        <v>50</v>
      </c>
      <c r="V46" s="106">
        <f t="shared" si="14"/>
        <v>50</v>
      </c>
      <c r="W46" s="107">
        <f t="shared" si="15"/>
        <v>0</v>
      </c>
    </row>
    <row r="47" spans="1:24" ht="12.75" customHeight="1">
      <c r="A47" s="52" t="str">
        <f t="shared" si="11"/>
        <v>$10 (COIN)</v>
      </c>
      <c r="B47" s="42"/>
      <c r="C47" s="186">
        <f t="shared" si="12"/>
        <v>20</v>
      </c>
      <c r="D47" s="14"/>
      <c r="E47" s="14">
        <v>1</v>
      </c>
      <c r="F47" s="15" t="s">
        <v>17</v>
      </c>
      <c r="G47" s="44">
        <f t="shared" si="7"/>
        <v>20</v>
      </c>
      <c r="H47" s="14"/>
      <c r="I47" s="14">
        <v>0</v>
      </c>
      <c r="J47" s="15" t="s">
        <v>17</v>
      </c>
      <c r="K47" s="44">
        <f t="shared" si="8"/>
        <v>0</v>
      </c>
      <c r="L47" s="14"/>
      <c r="M47" s="14">
        <v>0</v>
      </c>
      <c r="N47" s="15" t="s">
        <v>17</v>
      </c>
      <c r="O47" s="44">
        <f t="shared" si="9"/>
        <v>0</v>
      </c>
      <c r="P47" s="14">
        <v>0</v>
      </c>
      <c r="Q47" s="15" t="s">
        <v>17</v>
      </c>
      <c r="R47" s="108">
        <f t="shared" si="10"/>
        <v>0</v>
      </c>
      <c r="S47" s="2"/>
      <c r="U47" s="106">
        <f t="shared" si="13"/>
        <v>50</v>
      </c>
      <c r="V47" s="106">
        <f t="shared" si="14"/>
        <v>50</v>
      </c>
      <c r="W47" s="107">
        <f t="shared" si="15"/>
        <v>0</v>
      </c>
    </row>
    <row r="48" spans="1:24" ht="12.75" customHeight="1">
      <c r="A48" s="136" t="s">
        <v>27</v>
      </c>
      <c r="B48" s="137"/>
      <c r="C48" s="12"/>
      <c r="D48" s="138"/>
      <c r="E48" s="138">
        <f>SUM(E38:E47)</f>
        <v>33</v>
      </c>
      <c r="F48" s="104"/>
      <c r="G48" s="139">
        <f>SUM(G38:G47)</f>
        <v>79</v>
      </c>
      <c r="H48" s="138"/>
      <c r="I48" s="138">
        <f>SUM(I38:I47)</f>
        <v>38</v>
      </c>
      <c r="J48" s="104"/>
      <c r="K48" s="139">
        <f>SUM(K38:K47)</f>
        <v>80</v>
      </c>
      <c r="L48" s="138"/>
      <c r="M48" s="103">
        <f>SUM(M38:M47)</f>
        <v>37</v>
      </c>
      <c r="N48" s="104"/>
      <c r="O48" s="139">
        <f>SUM(O38:O47)</f>
        <v>79</v>
      </c>
      <c r="P48" s="103">
        <f>SUM(P38:P47)</f>
        <v>33</v>
      </c>
      <c r="Q48" s="104"/>
      <c r="R48" s="140">
        <f>SUM(R38:R47)</f>
        <v>79</v>
      </c>
      <c r="S48" s="2"/>
      <c r="U48" s="106"/>
      <c r="V48" s="106"/>
      <c r="W48" s="109"/>
      <c r="X48" s="107"/>
    </row>
    <row r="49" spans="1:24" ht="12.75" customHeight="1">
      <c r="A49" s="110"/>
      <c r="B49" s="42"/>
      <c r="C49" s="12"/>
      <c r="D49" s="14"/>
      <c r="E49" s="14"/>
      <c r="F49" s="15"/>
      <c r="G49" s="111"/>
      <c r="H49" s="14"/>
      <c r="I49" s="14"/>
      <c r="J49" s="15"/>
      <c r="K49" s="111"/>
      <c r="L49" s="14"/>
      <c r="M49" s="47"/>
      <c r="N49" s="15"/>
      <c r="O49" s="111"/>
      <c r="P49" s="47"/>
      <c r="Q49" s="15"/>
      <c r="R49" s="112"/>
      <c r="S49" s="2"/>
      <c r="U49" s="106"/>
      <c r="V49" s="106"/>
      <c r="W49" s="109"/>
      <c r="X49" s="107"/>
    </row>
    <row r="50" spans="1:24" ht="12.75" customHeight="1" thickBot="1">
      <c r="A50" s="113"/>
      <c r="B50" s="114"/>
      <c r="C50" s="115"/>
      <c r="D50" s="116"/>
      <c r="E50" s="116"/>
      <c r="F50" s="117"/>
      <c r="G50" s="118"/>
      <c r="H50" s="116"/>
      <c r="I50" s="116"/>
      <c r="J50" s="117"/>
      <c r="K50" s="118"/>
      <c r="L50" s="116"/>
      <c r="M50" s="119"/>
      <c r="N50" s="117"/>
      <c r="O50" s="118"/>
      <c r="P50" s="119"/>
      <c r="Q50" s="117"/>
      <c r="R50" s="146"/>
      <c r="S50" s="2"/>
      <c r="U50" s="122">
        <f>SUM(G48+K48+O48+R48)/4</f>
        <v>79.25</v>
      </c>
      <c r="V50" s="106"/>
      <c r="W50" s="109"/>
      <c r="X50" s="107"/>
    </row>
    <row r="51" spans="1:24" ht="12.75" customHeight="1">
      <c r="A51" s="120"/>
      <c r="B51" s="6"/>
      <c r="C51" s="121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V51" s="123"/>
      <c r="X51" s="124"/>
    </row>
    <row r="52" spans="1:24" ht="12.75" customHeight="1">
      <c r="A52" s="120"/>
      <c r="B52" s="6"/>
      <c r="C52" s="121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S52" s="124"/>
    </row>
    <row r="53" spans="1:24" ht="12.75" customHeight="1">
      <c r="A53" s="120"/>
      <c r="B53" s="6"/>
      <c r="C53" s="121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S53" s="124"/>
    </row>
    <row r="54" spans="1:24" ht="12.75" customHeight="1">
      <c r="A54" s="125"/>
      <c r="B54" s="6"/>
      <c r="C54" s="121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S54" s="124"/>
    </row>
    <row r="55" spans="1:24" ht="14.25" customHeight="1">
      <c r="A55" s="2"/>
      <c r="B55" s="6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126"/>
      <c r="Q55" s="2"/>
    </row>
    <row r="56" spans="1:24" ht="14.25" customHeight="1">
      <c r="A56" s="2"/>
      <c r="B56" s="6"/>
      <c r="C56" s="2"/>
      <c r="D56" s="2"/>
      <c r="E56" s="2"/>
      <c r="F56" s="2"/>
      <c r="G56" s="2"/>
      <c r="H56" s="2"/>
      <c r="I56" s="2"/>
      <c r="P56" s="127"/>
      <c r="Q56" s="2"/>
    </row>
    <row r="57" spans="1:24" ht="14.25" customHeight="1">
      <c r="A57" s="23"/>
      <c r="B57" s="6"/>
      <c r="C57" s="2"/>
      <c r="D57" s="2"/>
      <c r="E57" s="2"/>
      <c r="F57" s="23"/>
      <c r="G57" s="2"/>
      <c r="H57" s="2"/>
      <c r="I57" s="9"/>
      <c r="P57" s="2"/>
      <c r="Q57" s="2"/>
    </row>
    <row r="58" spans="1:24" ht="14.25" customHeight="1">
      <c r="A58" s="23"/>
      <c r="B58" s="6"/>
      <c r="C58" s="2"/>
      <c r="D58" s="2"/>
      <c r="E58" s="2"/>
      <c r="F58" s="2"/>
      <c r="G58" s="2"/>
      <c r="H58" s="2"/>
      <c r="I58" s="9"/>
      <c r="P58" s="2"/>
      <c r="Q58" s="2"/>
    </row>
    <row r="59" spans="1:24" ht="14.25" customHeight="1">
      <c r="A59" s="2"/>
      <c r="B59" s="6"/>
      <c r="C59" s="2"/>
      <c r="D59" s="2"/>
      <c r="E59" s="38"/>
      <c r="F59" s="2"/>
      <c r="G59" s="2"/>
      <c r="H59" s="2"/>
      <c r="I59" s="2"/>
      <c r="P59" s="2"/>
      <c r="Q59" s="2"/>
    </row>
    <row r="60" spans="1:24" ht="14.25" customHeight="1">
      <c r="A60" s="2"/>
      <c r="B60" s="6"/>
      <c r="C60" s="2"/>
      <c r="D60" s="2"/>
      <c r="E60" s="2"/>
      <c r="F60" s="2"/>
      <c r="G60" s="38"/>
      <c r="H60" s="2"/>
      <c r="I60" s="2"/>
      <c r="J60" s="2"/>
      <c r="K60" s="2"/>
      <c r="L60" s="2"/>
      <c r="M60" s="2"/>
      <c r="N60" s="2"/>
      <c r="O60" s="2"/>
      <c r="P60" s="2"/>
      <c r="Q60" s="2"/>
    </row>
    <row r="61" spans="1:24" ht="14.25" customHeight="1">
      <c r="A61" s="2"/>
      <c r="B61" s="6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</row>
    <row r="62" spans="1:24" ht="14.25" customHeight="1">
      <c r="E62" s="2"/>
    </row>
    <row r="63" spans="1:24" ht="14.25" customHeight="1">
      <c r="E63" s="2"/>
    </row>
    <row r="64" spans="1:24" ht="14.25" customHeight="1">
      <c r="E64" s="2"/>
    </row>
    <row r="65" spans="2:5" ht="14.25" customHeight="1">
      <c r="E65" s="2"/>
    </row>
    <row r="66" spans="2:5" ht="14.25" customHeight="1">
      <c r="E66" s="2"/>
    </row>
    <row r="67" spans="2:5" ht="14.25" customHeight="1">
      <c r="B67" s="1"/>
      <c r="E67" s="2"/>
    </row>
    <row r="68" spans="2:5" ht="14.25" customHeight="1">
      <c r="B68" s="1"/>
      <c r="E68" s="2"/>
    </row>
    <row r="69" spans="2:5" ht="14.25" customHeight="1">
      <c r="B69" s="1"/>
      <c r="E69" s="2"/>
    </row>
  </sheetData>
  <mergeCells count="5">
    <mergeCell ref="A1:R1"/>
    <mergeCell ref="A2:R2"/>
    <mergeCell ref="A3:R3"/>
    <mergeCell ref="A4:R4"/>
    <mergeCell ref="E27:K27"/>
  </mergeCells>
  <phoneticPr fontId="0" type="noConversion"/>
  <printOptions horizontalCentered="1"/>
  <pageMargins left="0.28000000000000003" right="0.28000000000000003" top="0.7" bottom="0.2" header="0.5" footer="0.3"/>
  <pageSetup scale="87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1507</vt:lpstr>
      <vt:lpstr>'1507'!Print_Area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Tamara Wiebe</cp:lastModifiedBy>
  <cp:lastPrinted>2017-02-07T20:23:07Z</cp:lastPrinted>
  <dcterms:created xsi:type="dcterms:W3CDTF">1998-07-22T12:50:39Z</dcterms:created>
  <dcterms:modified xsi:type="dcterms:W3CDTF">2018-10-19T19:36:52Z</dcterms:modified>
</cp:coreProperties>
</file>