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8326"/>
  <workbookPr date1904="1" defaultThemeVersion="124226"/>
  <mc:AlternateContent xmlns:mc="http://schemas.openxmlformats.org/markup-compatibility/2006">
    <mc:Choice Requires="x15">
      <x15ac:absPath xmlns:x15ac="http://schemas.microsoft.com/office/spreadsheetml/2010/11/ac" url="S:\VLC\VLC - Marketing &amp; Sales\INSTANT TICKETS\Prize Structures\"/>
    </mc:Choice>
  </mc:AlternateContent>
  <bookViews>
    <workbookView xWindow="0" yWindow="0" windowWidth="25200" windowHeight="11760" tabRatio="601" xr2:uid="{00000000-000D-0000-FFFF-FFFF00000000}"/>
  </bookViews>
  <sheets>
    <sheet name="1365" sheetId="1" r:id="rId1"/>
  </sheets>
  <definedNames>
    <definedName name="_xlnm.Print_Area" localSheetId="0">'1365'!$A$1:$R$36</definedName>
  </definedNames>
  <calcPr calcId="171027"/>
</workbook>
</file>

<file path=xl/calcChain.xml><?xml version="1.0" encoding="utf-8"?>
<calcChain xmlns="http://schemas.openxmlformats.org/spreadsheetml/2006/main">
  <c r="C44" i="1" l="1"/>
  <c r="C45" i="1"/>
  <c r="C46" i="1"/>
  <c r="C47" i="1"/>
  <c r="C48" i="1"/>
  <c r="K35" i="1" l="1"/>
  <c r="S44" i="1" l="1"/>
  <c r="S45" i="1"/>
  <c r="S46" i="1"/>
  <c r="S47" i="1"/>
  <c r="S48" i="1"/>
  <c r="A44" i="1"/>
  <c r="A45" i="1"/>
  <c r="A46" i="1"/>
  <c r="A47" i="1"/>
  <c r="A48" i="1"/>
  <c r="M49" i="1" l="1"/>
  <c r="I49" i="1"/>
  <c r="P49" i="1"/>
  <c r="E49" i="1"/>
  <c r="K44" i="1"/>
  <c r="K45" i="1"/>
  <c r="R46" i="1"/>
  <c r="G47" i="1"/>
  <c r="G48" i="1"/>
  <c r="I13" i="1"/>
  <c r="T45" i="1" s="1"/>
  <c r="V45" i="1" s="1"/>
  <c r="O48" i="1" l="1"/>
  <c r="K46" i="1"/>
  <c r="G46" i="1"/>
  <c r="O46" i="1"/>
  <c r="O44" i="1"/>
  <c r="K47" i="1"/>
  <c r="O47" i="1"/>
  <c r="R45" i="1"/>
  <c r="G45" i="1"/>
  <c r="R44" i="1"/>
  <c r="G44" i="1"/>
  <c r="K48" i="1"/>
  <c r="O45" i="1"/>
  <c r="R48" i="1"/>
  <c r="R47" i="1"/>
  <c r="I12" i="1"/>
  <c r="T44" i="1" s="1"/>
  <c r="V44" i="1" s="1"/>
  <c r="I14" i="1"/>
  <c r="T46" i="1" s="1"/>
  <c r="V46" i="1" s="1"/>
  <c r="I15" i="1"/>
  <c r="T47" i="1" s="1"/>
  <c r="V47" i="1" s="1"/>
  <c r="I16" i="1"/>
  <c r="T48" i="1" s="1"/>
  <c r="V48" i="1" s="1"/>
  <c r="E27" i="1"/>
  <c r="E28" i="1"/>
  <c r="M27" i="1" l="1"/>
  <c r="M28" i="1" l="1"/>
  <c r="A43" i="1"/>
  <c r="I35" i="1" l="1"/>
  <c r="G29" i="1" l="1"/>
  <c r="C43" i="1"/>
  <c r="G43" i="1" s="1"/>
  <c r="G49" i="1" s="1"/>
  <c r="K9" i="1"/>
  <c r="I11" i="1"/>
  <c r="E34" i="1"/>
  <c r="E33" i="1"/>
  <c r="E32" i="1"/>
  <c r="S43" i="1"/>
  <c r="G6" i="1"/>
  <c r="K13" i="1" l="1"/>
  <c r="M13" i="1" s="1"/>
  <c r="K16" i="1"/>
  <c r="M16" i="1" s="1"/>
  <c r="K14" i="1"/>
  <c r="M14" i="1" s="1"/>
  <c r="K15" i="1"/>
  <c r="M15" i="1" s="1"/>
  <c r="K12" i="1"/>
  <c r="E12" i="1" s="1"/>
  <c r="K20" i="1"/>
  <c r="E20" i="1" s="1"/>
  <c r="K21" i="1"/>
  <c r="E21" i="1" s="1"/>
  <c r="K22" i="1"/>
  <c r="E22" i="1" s="1"/>
  <c r="K23" i="1"/>
  <c r="E23" i="1" s="1"/>
  <c r="K24" i="1"/>
  <c r="E24" i="1" s="1"/>
  <c r="K18" i="1"/>
  <c r="K19" i="1"/>
  <c r="K17" i="1"/>
  <c r="O43" i="1"/>
  <c r="O49" i="1" s="1"/>
  <c r="K43" i="1"/>
  <c r="K49" i="1" s="1"/>
  <c r="I29" i="1"/>
  <c r="K11" i="1"/>
  <c r="T43" i="1"/>
  <c r="V43" i="1" s="1"/>
  <c r="R43" i="1"/>
  <c r="R49" i="1" s="1"/>
  <c r="E26" i="1" l="1"/>
  <c r="M26" i="1"/>
  <c r="E25" i="1"/>
  <c r="K34" i="1"/>
  <c r="M25" i="1"/>
  <c r="G35" i="1"/>
  <c r="E13" i="1"/>
  <c r="E16" i="1"/>
  <c r="E15" i="1"/>
  <c r="E14" i="1"/>
  <c r="G32" i="1"/>
  <c r="G33" i="1"/>
  <c r="M12" i="1"/>
  <c r="E18" i="1"/>
  <c r="M18" i="1"/>
  <c r="M19" i="1"/>
  <c r="E19" i="1"/>
  <c r="M17" i="1"/>
  <c r="E17" i="1"/>
  <c r="G34" i="1"/>
  <c r="K32" i="1"/>
  <c r="M22" i="1"/>
  <c r="K29" i="1"/>
  <c r="M24" i="1"/>
  <c r="M23" i="1"/>
  <c r="M21" i="1"/>
  <c r="M20" i="1"/>
  <c r="M11" i="1"/>
  <c r="E11" i="1"/>
  <c r="S50" i="1" l="1"/>
  <c r="M29" i="1"/>
  <c r="K6" i="1" s="1"/>
  <c r="E29" i="1"/>
  <c r="O13" i="1" l="1"/>
  <c r="O14" i="1"/>
  <c r="O18" i="1"/>
  <c r="O17" i="1"/>
  <c r="O15" i="1"/>
  <c r="O16" i="1"/>
  <c r="O12" i="1"/>
  <c r="O27" i="1"/>
  <c r="O26" i="1"/>
  <c r="O23" i="1"/>
  <c r="O24" i="1"/>
  <c r="O19" i="1"/>
  <c r="O25" i="1"/>
  <c r="O21" i="1"/>
  <c r="O28" i="1"/>
  <c r="O22" i="1"/>
  <c r="O20" i="1"/>
  <c r="O11" i="1"/>
  <c r="O6" i="1"/>
  <c r="R16" i="1" l="1"/>
  <c r="R24" i="1"/>
  <c r="R28" i="1"/>
  <c r="O29" i="1"/>
  <c r="R29" i="1" l="1"/>
</calcChain>
</file>

<file path=xl/sharedStrings.xml><?xml version="1.0" encoding="utf-8"?>
<sst xmlns="http://schemas.openxmlformats.org/spreadsheetml/2006/main" count="108" uniqueCount="53">
  <si>
    <t>-</t>
  </si>
  <si>
    <t>TICKETS</t>
  </si>
  <si>
    <t>REVENUE</t>
  </si>
  <si>
    <t>PRIZE FUND</t>
  </si>
  <si>
    <t>WINNERS IN</t>
  </si>
  <si>
    <t xml:space="preserve">% OF </t>
  </si>
  <si>
    <t>ODDS OF</t>
  </si>
  <si>
    <t xml:space="preserve">PRIZE   </t>
  </si>
  <si>
    <t>PRIZE</t>
  </si>
  <si>
    <t>WIN:</t>
  </si>
  <si>
    <t>1 IN:</t>
  </si>
  <si>
    <t>(PER POOL)</t>
  </si>
  <si>
    <t>POOLS</t>
  </si>
  <si>
    <t xml:space="preserve">COST   </t>
  </si>
  <si>
    <t>FUND</t>
  </si>
  <si>
    <t>***</t>
  </si>
  <si>
    <t>=</t>
  </si>
  <si>
    <t>*</t>
  </si>
  <si>
    <t>Numbers are rounded.</t>
  </si>
  <si>
    <t>A</t>
  </si>
  <si>
    <t>B</t>
  </si>
  <si>
    <t>C</t>
  </si>
  <si>
    <t>D</t>
  </si>
  <si>
    <t>MID</t>
  </si>
  <si>
    <t>LOW</t>
  </si>
  <si>
    <t>PRIZE STRUCTURE</t>
  </si>
  <si>
    <t>VERMONT LOTTERY</t>
  </si>
  <si>
    <t>Total</t>
  </si>
  <si>
    <t># OF</t>
  </si>
  <si>
    <t>WINS</t>
  </si>
  <si>
    <t>**</t>
  </si>
  <si>
    <t>CONSOLIDATED ODDS</t>
  </si>
  <si>
    <t>HIGH</t>
  </si>
  <si>
    <t>(PER BOOK*)</t>
  </si>
  <si>
    <t>Exactly proportional to delivered quantities.</t>
  </si>
  <si>
    <t>One of the following GLEPS will be used in each book of tickets.  Approximately 25% of the books will use one of the below structures.</t>
  </si>
  <si>
    <t>SUBTOTAL</t>
  </si>
  <si>
    <t>MONEY BAG = WIN ALL 20 PRIZES</t>
  </si>
  <si>
    <t>$5x20 (MONEY BAG)</t>
  </si>
  <si>
    <t>2X = Win Double prize shown</t>
  </si>
  <si>
    <t>5X = Win 5X the prize shown</t>
  </si>
  <si>
    <t>$5 (2X)</t>
  </si>
  <si>
    <t>$10 (2X)</t>
  </si>
  <si>
    <r>
      <rPr>
        <b/>
        <sz val="12"/>
        <color rgb="FFFF0000"/>
        <rFont val="Calibri"/>
        <family val="2"/>
        <scheme val="minor"/>
      </rPr>
      <t>$5 (2X)</t>
    </r>
    <r>
      <rPr>
        <sz val="12"/>
        <rFont val="Calibri"/>
        <family val="2"/>
        <scheme val="minor"/>
      </rPr>
      <t xml:space="preserve"> + $10</t>
    </r>
  </si>
  <si>
    <r>
      <t xml:space="preserve">$20x2 + </t>
    </r>
    <r>
      <rPr>
        <b/>
        <sz val="12"/>
        <color rgb="FFFF0000"/>
        <rFont val="Calibri"/>
        <family val="2"/>
        <scheme val="minor"/>
      </rPr>
      <t xml:space="preserve">$20 (2X) </t>
    </r>
    <r>
      <rPr>
        <sz val="12"/>
        <rFont val="Calibri"/>
        <family val="2"/>
        <scheme val="minor"/>
      </rPr>
      <t>+ ($5x4)</t>
    </r>
  </si>
  <si>
    <r>
      <t xml:space="preserve">$20x2 + $10 + </t>
    </r>
    <r>
      <rPr>
        <b/>
        <sz val="12"/>
        <color rgb="FF0070C0"/>
        <rFont val="Calibri"/>
        <family val="2"/>
        <scheme val="minor"/>
      </rPr>
      <t>$10 (5X)</t>
    </r>
  </si>
  <si>
    <r>
      <t>$5 (5X)</t>
    </r>
    <r>
      <rPr>
        <b/>
        <sz val="12"/>
        <rFont val="Calibri"/>
        <family val="2"/>
        <scheme val="minor"/>
      </rPr>
      <t xml:space="preserve"> </t>
    </r>
    <r>
      <rPr>
        <sz val="12"/>
        <rFont val="Calibri"/>
        <family val="2"/>
        <scheme val="minor"/>
      </rPr>
      <t>+ $5 +$10</t>
    </r>
  </si>
  <si>
    <t xml:space="preserve">$20x2 </t>
  </si>
  <si>
    <t>$20 (2X)</t>
  </si>
  <si>
    <t>($20x5) + ($40x10) + ($100x5) MONEYBAG</t>
  </si>
  <si>
    <r>
      <t xml:space="preserve">($10x10) + $20 + ($40x7) + $100 + </t>
    </r>
    <r>
      <rPr>
        <b/>
        <sz val="12"/>
        <color rgb="FF00B0F0"/>
        <rFont val="Calibri"/>
        <family val="2"/>
        <scheme val="minor"/>
      </rPr>
      <t>$100 (5X)</t>
    </r>
  </si>
  <si>
    <t>INSTANT GAME 1430 - "40th Anniversary"</t>
  </si>
  <si>
    <t>APRIL 6, 2017 - VERSION 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</si>
</sst>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5" formatCode="&quot;$&quot;#,##0_);\(&quot;$&quot;#,##0\)"/>
    <numFmt numFmtId="6" formatCode="&quot;$&quot;#,##0_);[Red]\(&quot;$&quot;#,##0\)"/>
    <numFmt numFmtId="8" formatCode="&quot;$&quot;#,##0.00_);[Red]\(&quot;$&quot;#,##0.00\)"/>
    <numFmt numFmtId="42" formatCode="_(&quot;$&quot;* #,##0_);_(&quot;$&quot;* \(#,##0\);_(&quot;$&quot;* &quot;-&quot;_);_(@_)"/>
    <numFmt numFmtId="164" formatCode="&quot;$&quot;#,##0;[Red]\-&quot;$&quot;#,##0"/>
    <numFmt numFmtId="165" formatCode="&quot;$&quot;\ \ #,##0\ ;\(&quot;$&quot;#,##0\)"/>
    <numFmt numFmtId="166" formatCode="0.0%"/>
    <numFmt numFmtId="167" formatCode="#,##0.0"/>
    <numFmt numFmtId="168" formatCode="#,##0.000"/>
    <numFmt numFmtId="169" formatCode="&quot;$&quot;#,##0"/>
    <numFmt numFmtId="170" formatCode="&quot;$&quot;#,##0.00"/>
  </numFmts>
  <fonts count="9">
    <font>
      <sz val="10"/>
      <name val="Geneva"/>
    </font>
    <font>
      <sz val="10"/>
      <name val="Geneva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u/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color rgb="FF7030A0"/>
      <name val="Calibri"/>
      <family val="2"/>
      <scheme val="minor"/>
    </font>
    <font>
      <b/>
      <sz val="12"/>
      <color rgb="FF0070C0"/>
      <name val="Calibri"/>
      <family val="2"/>
      <scheme val="minor"/>
    </font>
    <font>
      <b/>
      <sz val="12"/>
      <color rgb="FF00B0F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4">
    <xf numFmtId="0" fontId="0" fillId="0" borderId="0"/>
    <xf numFmtId="40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06">
    <xf numFmtId="0" fontId="0" fillId="0" borderId="0" xfId="0"/>
    <xf numFmtId="0" fontId="2" fillId="0" borderId="0" xfId="0" applyFont="1"/>
    <xf numFmtId="2" fontId="2" fillId="0" borderId="0" xfId="0" applyNumberFormat="1" applyFont="1"/>
    <xf numFmtId="0" fontId="2" fillId="0" borderId="5" xfId="0" applyFont="1" applyBorder="1" applyAlignment="1">
      <alignment horizontal="centerContinuous"/>
    </xf>
    <xf numFmtId="38" fontId="2" fillId="0" borderId="0" xfId="1" applyNumberFormat="1" applyFont="1" applyBorder="1" applyAlignment="1">
      <alignment horizontal="center"/>
    </xf>
    <xf numFmtId="0" fontId="3" fillId="0" borderId="0" xfId="0" applyFont="1" applyBorder="1" applyAlignment="1">
      <alignment horizontal="centerContinuous"/>
    </xf>
    <xf numFmtId="0" fontId="2" fillId="0" borderId="0" xfId="0" applyFont="1" applyBorder="1"/>
    <xf numFmtId="0" fontId="2" fillId="0" borderId="0" xfId="0" applyFont="1" applyBorder="1" applyAlignment="1">
      <alignment horizontal="centerContinuous"/>
    </xf>
    <xf numFmtId="0" fontId="3" fillId="0" borderId="0" xfId="0" applyFont="1" applyBorder="1" applyAlignment="1">
      <alignment horizontal="left"/>
    </xf>
    <xf numFmtId="0" fontId="2" fillId="0" borderId="6" xfId="0" applyFont="1" applyBorder="1"/>
    <xf numFmtId="3" fontId="2" fillId="0" borderId="5" xfId="0" applyNumberFormat="1" applyFont="1" applyBorder="1" applyAlignment="1">
      <alignment horizontal="right"/>
    </xf>
    <xf numFmtId="38" fontId="3" fillId="0" borderId="0" xfId="1" applyNumberFormat="1" applyFont="1" applyBorder="1" applyAlignment="1">
      <alignment horizontal="left"/>
    </xf>
    <xf numFmtId="5" fontId="2" fillId="0" borderId="0" xfId="0" applyNumberFormat="1" applyFont="1" applyFill="1" applyBorder="1" applyAlignment="1">
      <alignment horizontal="center"/>
    </xf>
    <xf numFmtId="3" fontId="2" fillId="0" borderId="0" xfId="0" applyNumberFormat="1" applyFont="1" applyFill="1" applyBorder="1" applyAlignment="1">
      <alignment horizontal="left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center"/>
    </xf>
    <xf numFmtId="42" fontId="2" fillId="0" borderId="0" xfId="0" applyNumberFormat="1" applyFont="1" applyFill="1" applyBorder="1"/>
    <xf numFmtId="0" fontId="2" fillId="0" borderId="0" xfId="0" applyFont="1" applyFill="1" applyBorder="1" applyAlignment="1">
      <alignment horizontal="left"/>
    </xf>
    <xf numFmtId="10" fontId="2" fillId="0" borderId="0" xfId="0" applyNumberFormat="1" applyFont="1" applyFill="1" applyBorder="1" applyAlignment="1">
      <alignment horizontal="right"/>
    </xf>
    <xf numFmtId="10" fontId="2" fillId="0" borderId="0" xfId="0" applyNumberFormat="1" applyFont="1" applyBorder="1" applyAlignment="1">
      <alignment horizontal="right"/>
    </xf>
    <xf numFmtId="6" fontId="2" fillId="0" borderId="0" xfId="2" applyNumberFormat="1" applyFont="1"/>
    <xf numFmtId="0" fontId="2" fillId="0" borderId="5" xfId="0" applyFont="1" applyBorder="1"/>
    <xf numFmtId="0" fontId="3" fillId="0" borderId="0" xfId="0" applyFont="1" applyFill="1" applyBorder="1"/>
    <xf numFmtId="0" fontId="3" fillId="0" borderId="0" xfId="0" applyFont="1" applyBorder="1"/>
    <xf numFmtId="0" fontId="2" fillId="0" borderId="0" xfId="0" applyFont="1" applyFill="1" applyBorder="1" applyAlignment="1">
      <alignment horizontal="right"/>
    </xf>
    <xf numFmtId="0" fontId="2" fillId="0" borderId="0" xfId="0" applyFont="1" applyBorder="1" applyAlignment="1">
      <alignment horizontal="center"/>
    </xf>
    <xf numFmtId="42" fontId="2" fillId="0" borderId="0" xfId="0" applyNumberFormat="1" applyFont="1"/>
    <xf numFmtId="10" fontId="2" fillId="0" borderId="0" xfId="3" applyNumberFormat="1" applyFont="1"/>
    <xf numFmtId="3" fontId="2" fillId="0" borderId="0" xfId="0" applyNumberFormat="1" applyFont="1" applyFill="1" applyBorder="1" applyAlignment="1">
      <alignment horizontal="center"/>
    </xf>
    <xf numFmtId="4" fontId="2" fillId="0" borderId="0" xfId="0" applyNumberFormat="1" applyFont="1" applyFill="1" applyBorder="1" applyAlignment="1">
      <alignment horizontal="center"/>
    </xf>
    <xf numFmtId="0" fontId="2" fillId="0" borderId="7" xfId="0" applyFont="1" applyBorder="1"/>
    <xf numFmtId="38" fontId="2" fillId="0" borderId="2" xfId="1" applyNumberFormat="1" applyFont="1" applyBorder="1" applyAlignment="1">
      <alignment horizontal="center"/>
    </xf>
    <xf numFmtId="0" fontId="2" fillId="0" borderId="2" xfId="0" applyFont="1" applyFill="1" applyBorder="1" applyAlignment="1">
      <alignment horizontal="right"/>
    </xf>
    <xf numFmtId="0" fontId="2" fillId="0" borderId="2" xfId="0" applyFont="1" applyFill="1" applyBorder="1" applyAlignment="1">
      <alignment horizontal="left"/>
    </xf>
    <xf numFmtId="0" fontId="2" fillId="0" borderId="2" xfId="0" applyFont="1" applyFill="1" applyBorder="1" applyAlignment="1">
      <alignment horizontal="center"/>
    </xf>
    <xf numFmtId="1" fontId="2" fillId="0" borderId="0" xfId="0" applyNumberFormat="1" applyFont="1" applyFill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2" xfId="0" applyFont="1" applyBorder="1"/>
    <xf numFmtId="0" fontId="2" fillId="0" borderId="8" xfId="0" applyFont="1" applyBorder="1"/>
    <xf numFmtId="0" fontId="4" fillId="0" borderId="0" xfId="0" applyFont="1"/>
    <xf numFmtId="6" fontId="2" fillId="2" borderId="23" xfId="0" applyNumberFormat="1" applyFont="1" applyFill="1" applyBorder="1" applyAlignment="1">
      <alignment horizontal="left"/>
    </xf>
    <xf numFmtId="38" fontId="2" fillId="2" borderId="1" xfId="1" applyNumberFormat="1" applyFont="1" applyFill="1" applyBorder="1" applyAlignment="1">
      <alignment horizontal="center"/>
    </xf>
    <xf numFmtId="5" fontId="2" fillId="2" borderId="1" xfId="0" applyNumberFormat="1" applyFont="1" applyFill="1" applyBorder="1" applyAlignment="1">
      <alignment horizontal="right"/>
    </xf>
    <xf numFmtId="5" fontId="2" fillId="2" borderId="1" xfId="0" applyNumberFormat="1" applyFont="1" applyFill="1" applyBorder="1" applyAlignment="1">
      <alignment horizontal="left"/>
    </xf>
    <xf numFmtId="4" fontId="2" fillId="2" borderId="1" xfId="0" applyNumberFormat="1" applyFont="1" applyFill="1" applyBorder="1" applyAlignment="1">
      <alignment horizontal="right"/>
    </xf>
    <xf numFmtId="0" fontId="2" fillId="2" borderId="1" xfId="0" applyFont="1" applyFill="1" applyBorder="1" applyAlignment="1">
      <alignment horizontal="right"/>
    </xf>
    <xf numFmtId="0" fontId="2" fillId="2" borderId="1" xfId="0" applyFont="1" applyFill="1" applyBorder="1" applyAlignment="1">
      <alignment horizontal="center"/>
    </xf>
    <xf numFmtId="3" fontId="2" fillId="2" borderId="1" xfId="0" applyNumberFormat="1" applyFont="1" applyFill="1" applyBorder="1" applyAlignment="1">
      <alignment horizontal="right"/>
    </xf>
    <xf numFmtId="3" fontId="2" fillId="2" borderId="1" xfId="0" applyNumberFormat="1" applyFont="1" applyFill="1" applyBorder="1" applyAlignment="1">
      <alignment horizontal="center"/>
    </xf>
    <xf numFmtId="3" fontId="2" fillId="2" borderId="1" xfId="0" applyNumberFormat="1" applyFont="1" applyFill="1" applyBorder="1"/>
    <xf numFmtId="42" fontId="2" fillId="2" borderId="1" xfId="0" applyNumberFormat="1" applyFont="1" applyFill="1" applyBorder="1" applyAlignment="1">
      <alignment horizontal="right"/>
    </xf>
    <xf numFmtId="5" fontId="2" fillId="2" borderId="1" xfId="0" applyNumberFormat="1" applyFont="1" applyFill="1" applyBorder="1"/>
    <xf numFmtId="10" fontId="2" fillId="2" borderId="1" xfId="0" applyNumberFormat="1" applyFont="1" applyFill="1" applyBorder="1" applyAlignment="1">
      <alignment horizontal="center"/>
    </xf>
    <xf numFmtId="10" fontId="2" fillId="2" borderId="1" xfId="0" applyNumberFormat="1" applyFont="1" applyFill="1" applyBorder="1"/>
    <xf numFmtId="0" fontId="2" fillId="2" borderId="1" xfId="0" applyFont="1" applyFill="1" applyBorder="1"/>
    <xf numFmtId="0" fontId="2" fillId="2" borderId="9" xfId="0" applyFont="1" applyFill="1" applyBorder="1"/>
    <xf numFmtId="8" fontId="2" fillId="0" borderId="0" xfId="2" applyFont="1"/>
    <xf numFmtId="38" fontId="2" fillId="0" borderId="0" xfId="1" applyNumberFormat="1" applyFont="1"/>
    <xf numFmtId="6" fontId="2" fillId="0" borderId="5" xfId="0" applyNumberFormat="1" applyFont="1" applyFill="1" applyBorder="1" applyAlignment="1">
      <alignment horizontal="left"/>
    </xf>
    <xf numFmtId="38" fontId="2" fillId="0" borderId="0" xfId="1" applyNumberFormat="1" applyFont="1" applyFill="1" applyBorder="1" applyAlignment="1">
      <alignment horizontal="center"/>
    </xf>
    <xf numFmtId="5" fontId="2" fillId="0" borderId="0" xfId="0" applyNumberFormat="1" applyFont="1" applyFill="1" applyBorder="1" applyAlignment="1">
      <alignment horizontal="right"/>
    </xf>
    <xf numFmtId="5" fontId="2" fillId="0" borderId="0" xfId="0" applyNumberFormat="1" applyFont="1" applyFill="1" applyBorder="1" applyAlignment="1">
      <alignment horizontal="left"/>
    </xf>
    <xf numFmtId="4" fontId="2" fillId="0" borderId="0" xfId="0" applyNumberFormat="1" applyFont="1" applyFill="1" applyBorder="1" applyAlignment="1">
      <alignment horizontal="right"/>
    </xf>
    <xf numFmtId="3" fontId="2" fillId="0" borderId="0" xfId="0" applyNumberFormat="1" applyFont="1" applyFill="1" applyBorder="1" applyAlignment="1">
      <alignment horizontal="right"/>
    </xf>
    <xf numFmtId="3" fontId="2" fillId="0" borderId="0" xfId="0" applyNumberFormat="1" applyFont="1" applyFill="1" applyBorder="1"/>
    <xf numFmtId="42" fontId="2" fillId="0" borderId="0" xfId="0" applyNumberFormat="1" applyFont="1" applyFill="1" applyBorder="1" applyAlignment="1">
      <alignment horizontal="right"/>
    </xf>
    <xf numFmtId="5" fontId="2" fillId="0" borderId="0" xfId="0" applyNumberFormat="1" applyFont="1" applyFill="1" applyBorder="1"/>
    <xf numFmtId="10" fontId="2" fillId="0" borderId="0" xfId="0" applyNumberFormat="1" applyFont="1" applyFill="1" applyBorder="1" applyAlignment="1">
      <alignment horizontal="center"/>
    </xf>
    <xf numFmtId="10" fontId="2" fillId="0" borderId="0" xfId="0" applyNumberFormat="1" applyFont="1" applyBorder="1"/>
    <xf numFmtId="6" fontId="2" fillId="2" borderId="5" xfId="0" applyNumberFormat="1" applyFont="1" applyFill="1" applyBorder="1" applyAlignment="1">
      <alignment horizontal="left"/>
    </xf>
    <xf numFmtId="38" fontId="2" fillId="2" borderId="0" xfId="1" applyNumberFormat="1" applyFont="1" applyFill="1" applyBorder="1" applyAlignment="1">
      <alignment horizontal="center"/>
    </xf>
    <xf numFmtId="5" fontId="2" fillId="2" borderId="0" xfId="0" applyNumberFormat="1" applyFont="1" applyFill="1" applyBorder="1" applyAlignment="1">
      <alignment horizontal="right"/>
    </xf>
    <xf numFmtId="5" fontId="2" fillId="2" borderId="0" xfId="0" applyNumberFormat="1" applyFont="1" applyFill="1" applyBorder="1" applyAlignment="1">
      <alignment horizontal="left"/>
    </xf>
    <xf numFmtId="4" fontId="2" fillId="2" borderId="0" xfId="0" applyNumberFormat="1" applyFont="1" applyFill="1" applyBorder="1" applyAlignment="1">
      <alignment horizontal="right"/>
    </xf>
    <xf numFmtId="0" fontId="2" fillId="2" borderId="0" xfId="0" applyFont="1" applyFill="1" applyBorder="1" applyAlignment="1">
      <alignment horizontal="right"/>
    </xf>
    <xf numFmtId="0" fontId="2" fillId="2" borderId="0" xfId="0" applyFont="1" applyFill="1" applyBorder="1" applyAlignment="1">
      <alignment horizontal="center"/>
    </xf>
    <xf numFmtId="3" fontId="2" fillId="2" borderId="0" xfId="0" applyNumberFormat="1" applyFont="1" applyFill="1" applyBorder="1" applyAlignment="1">
      <alignment horizontal="right"/>
    </xf>
    <xf numFmtId="3" fontId="2" fillId="2" borderId="0" xfId="0" applyNumberFormat="1" applyFont="1" applyFill="1" applyBorder="1" applyAlignment="1">
      <alignment horizontal="center"/>
    </xf>
    <xf numFmtId="3" fontId="2" fillId="2" borderId="0" xfId="0" applyNumberFormat="1" applyFont="1" applyFill="1" applyBorder="1"/>
    <xf numFmtId="42" fontId="2" fillId="2" borderId="0" xfId="0" applyNumberFormat="1" applyFont="1" applyFill="1" applyBorder="1" applyAlignment="1">
      <alignment horizontal="right"/>
    </xf>
    <xf numFmtId="5" fontId="2" fillId="2" borderId="0" xfId="0" applyNumberFormat="1" applyFont="1" applyFill="1" applyBorder="1"/>
    <xf numFmtId="10" fontId="2" fillId="2" borderId="0" xfId="0" applyNumberFormat="1" applyFont="1" applyFill="1" applyBorder="1" applyAlignment="1">
      <alignment horizontal="center"/>
    </xf>
    <xf numFmtId="10" fontId="2" fillId="2" borderId="0" xfId="0" applyNumberFormat="1" applyFont="1" applyFill="1" applyBorder="1"/>
    <xf numFmtId="0" fontId="2" fillId="2" borderId="6" xfId="0" applyFont="1" applyFill="1" applyBorder="1"/>
    <xf numFmtId="10" fontId="2" fillId="2" borderId="6" xfId="0" applyNumberFormat="1" applyFont="1" applyFill="1" applyBorder="1" applyAlignment="1">
      <alignment horizontal="left"/>
    </xf>
    <xf numFmtId="10" fontId="2" fillId="0" borderId="0" xfId="0" applyNumberFormat="1" applyFont="1" applyFill="1" applyBorder="1"/>
    <xf numFmtId="0" fontId="2" fillId="0" borderId="6" xfId="0" applyFont="1" applyFill="1" applyBorder="1"/>
    <xf numFmtId="8" fontId="2" fillId="0" borderId="0" xfId="2" applyFont="1" applyFill="1" applyBorder="1"/>
    <xf numFmtId="0" fontId="2" fillId="0" borderId="0" xfId="0" applyFont="1" applyFill="1"/>
    <xf numFmtId="38" fontId="2" fillId="0" borderId="0" xfId="1" applyNumberFormat="1" applyFont="1" applyFill="1"/>
    <xf numFmtId="8" fontId="2" fillId="0" borderId="0" xfId="2" applyFont="1" applyFill="1"/>
    <xf numFmtId="38" fontId="3" fillId="0" borderId="0" xfId="1" applyNumberFormat="1" applyFont="1" applyFill="1" applyBorder="1" applyAlignment="1">
      <alignment horizontal="center"/>
    </xf>
    <xf numFmtId="38" fontId="2" fillId="2" borderId="0" xfId="1" applyNumberFormat="1" applyFont="1" applyFill="1" applyBorder="1" applyAlignment="1">
      <alignment horizontal="center" vertical="center"/>
    </xf>
    <xf numFmtId="5" fontId="2" fillId="2" borderId="0" xfId="0" applyNumberFormat="1" applyFont="1" applyFill="1" applyBorder="1" applyAlignment="1">
      <alignment horizontal="right" vertical="center"/>
    </xf>
    <xf numFmtId="5" fontId="2" fillId="2" borderId="0" xfId="0" applyNumberFormat="1" applyFont="1" applyFill="1" applyBorder="1" applyAlignment="1">
      <alignment horizontal="left" vertical="center"/>
    </xf>
    <xf numFmtId="0" fontId="2" fillId="2" borderId="0" xfId="0" applyFont="1" applyFill="1" applyBorder="1" applyAlignment="1">
      <alignment horizontal="right" vertical="center"/>
    </xf>
    <xf numFmtId="4" fontId="2" fillId="2" borderId="0" xfId="0" applyNumberFormat="1" applyFont="1" applyFill="1" applyBorder="1" applyAlignment="1">
      <alignment horizontal="right" vertical="center"/>
    </xf>
    <xf numFmtId="0" fontId="2" fillId="2" borderId="0" xfId="0" applyFont="1" applyFill="1" applyBorder="1" applyAlignment="1">
      <alignment horizontal="center" vertical="center"/>
    </xf>
    <xf numFmtId="3" fontId="2" fillId="2" borderId="0" xfId="0" applyNumberFormat="1" applyFont="1" applyFill="1" applyBorder="1" applyAlignment="1">
      <alignment horizontal="right" vertical="center"/>
    </xf>
    <xf numFmtId="3" fontId="2" fillId="2" borderId="0" xfId="0" applyNumberFormat="1" applyFont="1" applyFill="1" applyBorder="1" applyAlignment="1">
      <alignment vertical="center"/>
    </xf>
    <xf numFmtId="5" fontId="2" fillId="2" borderId="0" xfId="0" applyNumberFormat="1" applyFont="1" applyFill="1" applyBorder="1" applyAlignment="1">
      <alignment vertical="center"/>
    </xf>
    <xf numFmtId="10" fontId="2" fillId="2" borderId="0" xfId="0" applyNumberFormat="1" applyFont="1" applyFill="1" applyBorder="1" applyAlignment="1">
      <alignment vertical="center"/>
    </xf>
    <xf numFmtId="10" fontId="2" fillId="2" borderId="6" xfId="0" applyNumberFormat="1" applyFont="1" applyFill="1" applyBorder="1" applyAlignment="1">
      <alignment horizontal="left" vertical="center"/>
    </xf>
    <xf numFmtId="168" fontId="2" fillId="0" borderId="0" xfId="0" applyNumberFormat="1" applyFont="1" applyFill="1" applyBorder="1" applyAlignment="1">
      <alignment horizontal="right"/>
    </xf>
    <xf numFmtId="10" fontId="2" fillId="0" borderId="6" xfId="0" applyNumberFormat="1" applyFont="1" applyBorder="1" applyAlignment="1">
      <alignment horizontal="left"/>
    </xf>
    <xf numFmtId="38" fontId="4" fillId="0" borderId="0" xfId="1" applyNumberFormat="1" applyFont="1" applyBorder="1" applyAlignment="1">
      <alignment horizontal="center"/>
    </xf>
    <xf numFmtId="0" fontId="4" fillId="0" borderId="0" xfId="0" applyFont="1" applyBorder="1" applyAlignment="1">
      <alignment horizontal="right"/>
    </xf>
    <xf numFmtId="0" fontId="4" fillId="0" borderId="0" xfId="0" applyFont="1" applyBorder="1"/>
    <xf numFmtId="4" fontId="4" fillId="0" borderId="0" xfId="0" applyNumberFormat="1" applyFont="1" applyBorder="1" applyAlignment="1">
      <alignment horizontal="right"/>
    </xf>
    <xf numFmtId="3" fontId="4" fillId="0" borderId="0" xfId="0" applyNumberFormat="1" applyFont="1" applyBorder="1" applyAlignment="1">
      <alignment horizontal="center"/>
    </xf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 applyBorder="1"/>
    <xf numFmtId="42" fontId="4" fillId="0" borderId="0" xfId="0" applyNumberFormat="1" applyFont="1" applyBorder="1" applyAlignment="1">
      <alignment horizontal="right"/>
    </xf>
    <xf numFmtId="5" fontId="4" fillId="0" borderId="0" xfId="0" applyNumberFormat="1" applyFont="1" applyBorder="1"/>
    <xf numFmtId="10" fontId="4" fillId="0" borderId="0" xfId="0" applyNumberFormat="1" applyFont="1" applyBorder="1"/>
    <xf numFmtId="0" fontId="4" fillId="0" borderId="6" xfId="0" applyFont="1" applyBorder="1"/>
    <xf numFmtId="0" fontId="5" fillId="0" borderId="5" xfId="0" applyFont="1" applyBorder="1"/>
    <xf numFmtId="6" fontId="2" fillId="0" borderId="14" xfId="0" applyNumberFormat="1" applyFont="1" applyFill="1" applyBorder="1" applyAlignment="1">
      <alignment horizontal="right"/>
    </xf>
    <xf numFmtId="4" fontId="2" fillId="0" borderId="0" xfId="0" applyNumberFormat="1" applyFont="1" applyFill="1" applyBorder="1" applyAlignment="1">
      <alignment horizontal="left"/>
    </xf>
    <xf numFmtId="169" fontId="2" fillId="0" borderId="0" xfId="0" applyNumberFormat="1" applyFont="1" applyFill="1" applyBorder="1" applyAlignment="1">
      <alignment horizontal="right"/>
    </xf>
    <xf numFmtId="4" fontId="2" fillId="0" borderId="20" xfId="0" applyNumberFormat="1" applyFont="1" applyFill="1" applyBorder="1" applyAlignment="1">
      <alignment horizontal="left"/>
    </xf>
    <xf numFmtId="3" fontId="2" fillId="0" borderId="0" xfId="0" applyNumberFormat="1" applyFont="1" applyBorder="1" applyAlignment="1">
      <alignment horizontal="right"/>
    </xf>
    <xf numFmtId="3" fontId="2" fillId="0" borderId="0" xfId="0" applyNumberFormat="1" applyFont="1" applyBorder="1" applyAlignment="1">
      <alignment horizontal="left"/>
    </xf>
    <xf numFmtId="164" fontId="2" fillId="0" borderId="0" xfId="0" applyNumberFormat="1" applyFont="1" applyFill="1" applyBorder="1"/>
    <xf numFmtId="0" fontId="4" fillId="0" borderId="0" xfId="0" applyFont="1" applyFill="1" applyBorder="1"/>
    <xf numFmtId="0" fontId="4" fillId="0" borderId="5" xfId="0" applyFont="1" applyBorder="1"/>
    <xf numFmtId="6" fontId="2" fillId="0" borderId="21" xfId="0" applyNumberFormat="1" applyFont="1" applyFill="1" applyBorder="1" applyAlignment="1">
      <alignment horizontal="right"/>
    </xf>
    <xf numFmtId="0" fontId="2" fillId="0" borderId="2" xfId="0" applyFont="1" applyFill="1" applyBorder="1"/>
    <xf numFmtId="4" fontId="2" fillId="0" borderId="2" xfId="0" applyNumberFormat="1" applyFont="1" applyFill="1" applyBorder="1" applyAlignment="1">
      <alignment horizontal="left"/>
    </xf>
    <xf numFmtId="3" fontId="2" fillId="0" borderId="2" xfId="0" applyNumberFormat="1" applyFont="1" applyFill="1" applyBorder="1" applyAlignment="1">
      <alignment horizontal="center"/>
    </xf>
    <xf numFmtId="169" fontId="2" fillId="0" borderId="2" xfId="0" applyNumberFormat="1" applyFont="1" applyFill="1" applyBorder="1" applyAlignment="1">
      <alignment horizontal="right"/>
    </xf>
    <xf numFmtId="3" fontId="2" fillId="0" borderId="2" xfId="0" applyNumberFormat="1" applyFont="1" applyFill="1" applyBorder="1" applyAlignment="1">
      <alignment horizontal="right"/>
    </xf>
    <xf numFmtId="4" fontId="2" fillId="0" borderId="22" xfId="0" applyNumberFormat="1" applyFont="1" applyFill="1" applyBorder="1" applyAlignment="1">
      <alignment horizontal="left"/>
    </xf>
    <xf numFmtId="0" fontId="4" fillId="0" borderId="0" xfId="0" applyFont="1" applyFill="1" applyBorder="1" applyAlignment="1">
      <alignment horizontal="right"/>
    </xf>
    <xf numFmtId="169" fontId="2" fillId="0" borderId="0" xfId="0" applyNumberFormat="1" applyFont="1" applyBorder="1" applyAlignment="1">
      <alignment horizontal="right"/>
    </xf>
    <xf numFmtId="3" fontId="2" fillId="0" borderId="0" xfId="0" applyNumberFormat="1" applyFont="1" applyBorder="1" applyAlignment="1">
      <alignment horizontal="center"/>
    </xf>
    <xf numFmtId="4" fontId="2" fillId="0" borderId="0" xfId="0" applyNumberFormat="1" applyFont="1" applyBorder="1" applyAlignment="1">
      <alignment horizontal="left"/>
    </xf>
    <xf numFmtId="0" fontId="2" fillId="0" borderId="5" xfId="0" applyFont="1" applyBorder="1" applyAlignment="1">
      <alignment horizontal="right"/>
    </xf>
    <xf numFmtId="38" fontId="2" fillId="0" borderId="0" xfId="1" applyNumberFormat="1" applyFont="1" applyBorder="1" applyAlignment="1">
      <alignment horizontal="left"/>
    </xf>
    <xf numFmtId="4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167" fontId="2" fillId="0" borderId="0" xfId="0" applyNumberFormat="1" applyFont="1" applyBorder="1" applyAlignment="1">
      <alignment horizontal="right"/>
    </xf>
    <xf numFmtId="3" fontId="2" fillId="0" borderId="0" xfId="0" applyNumberFormat="1" applyFont="1" applyBorder="1"/>
    <xf numFmtId="42" fontId="2" fillId="0" borderId="0" xfId="0" applyNumberFormat="1" applyFont="1" applyBorder="1" applyAlignment="1">
      <alignment horizontal="right"/>
    </xf>
    <xf numFmtId="5" fontId="2" fillId="0" borderId="0" xfId="0" applyNumberFormat="1" applyFont="1" applyBorder="1"/>
    <xf numFmtId="2" fontId="2" fillId="0" borderId="0" xfId="0" applyNumberFormat="1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center"/>
    </xf>
    <xf numFmtId="0" fontId="2" fillId="0" borderId="7" xfId="0" applyFont="1" applyFill="1" applyBorder="1"/>
    <xf numFmtId="38" fontId="2" fillId="0" borderId="2" xfId="1" applyNumberFormat="1" applyFont="1" applyFill="1" applyBorder="1" applyAlignment="1">
      <alignment horizontal="center"/>
    </xf>
    <xf numFmtId="0" fontId="2" fillId="0" borderId="8" xfId="0" applyFont="1" applyFill="1" applyBorder="1"/>
    <xf numFmtId="0" fontId="2" fillId="0" borderId="0" xfId="0" applyFont="1" applyAlignment="1">
      <alignment horizontal="center"/>
    </xf>
    <xf numFmtId="10" fontId="2" fillId="0" borderId="0" xfId="0" applyNumberFormat="1" applyFont="1"/>
    <xf numFmtId="5" fontId="2" fillId="0" borderId="6" xfId="0" applyNumberFormat="1" applyFont="1" applyFill="1" applyBorder="1" applyAlignment="1">
      <alignment horizontal="left"/>
    </xf>
    <xf numFmtId="3" fontId="2" fillId="0" borderId="0" xfId="0" applyNumberFormat="1" applyFont="1" applyAlignment="1">
      <alignment horizontal="center"/>
    </xf>
    <xf numFmtId="165" fontId="2" fillId="0" borderId="0" xfId="0" applyNumberFormat="1" applyFont="1" applyAlignment="1">
      <alignment horizontal="left"/>
    </xf>
    <xf numFmtId="3" fontId="2" fillId="0" borderId="0" xfId="0" applyNumberFormat="1" applyFont="1"/>
    <xf numFmtId="6" fontId="2" fillId="0" borderId="7" xfId="0" applyNumberFormat="1" applyFont="1" applyFill="1" applyBorder="1" applyAlignment="1">
      <alignment horizontal="left"/>
    </xf>
    <xf numFmtId="5" fontId="2" fillId="0" borderId="2" xfId="0" applyNumberFormat="1" applyFont="1" applyFill="1" applyBorder="1" applyAlignment="1">
      <alignment horizontal="center"/>
    </xf>
    <xf numFmtId="5" fontId="2" fillId="0" borderId="2" xfId="0" applyNumberFormat="1" applyFont="1" applyFill="1" applyBorder="1" applyAlignment="1">
      <alignment horizontal="left"/>
    </xf>
    <xf numFmtId="5" fontId="2" fillId="0" borderId="8" xfId="0" applyNumberFormat="1" applyFont="1" applyFill="1" applyBorder="1" applyAlignment="1">
      <alignment horizontal="left"/>
    </xf>
    <xf numFmtId="6" fontId="2" fillId="0" borderId="5" xfId="0" applyNumberFormat="1" applyFont="1" applyFill="1" applyBorder="1" applyAlignment="1">
      <alignment horizontal="right"/>
    </xf>
    <xf numFmtId="169" fontId="2" fillId="0" borderId="0" xfId="0" applyNumberFormat="1" applyFont="1" applyFill="1" applyBorder="1" applyAlignment="1">
      <alignment horizontal="left"/>
    </xf>
    <xf numFmtId="169" fontId="2" fillId="0" borderId="6" xfId="0" applyNumberFormat="1" applyFont="1" applyFill="1" applyBorder="1" applyAlignment="1">
      <alignment horizontal="left"/>
    </xf>
    <xf numFmtId="170" fontId="2" fillId="0" borderId="0" xfId="0" applyNumberFormat="1" applyFont="1" applyBorder="1"/>
    <xf numFmtId="0" fontId="2" fillId="0" borderId="11" xfId="0" applyFont="1" applyBorder="1"/>
    <xf numFmtId="0" fontId="2" fillId="0" borderId="4" xfId="0" applyFont="1" applyBorder="1"/>
    <xf numFmtId="0" fontId="2" fillId="0" borderId="12" xfId="0" applyFont="1" applyBorder="1"/>
    <xf numFmtId="3" fontId="2" fillId="0" borderId="0" xfId="0" applyNumberFormat="1" applyFont="1" applyBorder="1" applyAlignment="1"/>
    <xf numFmtId="3" fontId="4" fillId="0" borderId="0" xfId="0" applyNumberFormat="1" applyFont="1" applyBorder="1" applyAlignment="1"/>
    <xf numFmtId="38" fontId="2" fillId="0" borderId="0" xfId="1" applyNumberFormat="1" applyFont="1" applyAlignment="1">
      <alignment horizontal="center"/>
    </xf>
    <xf numFmtId="0" fontId="6" fillId="0" borderId="5" xfId="0" applyFont="1" applyBorder="1"/>
    <xf numFmtId="6" fontId="6" fillId="2" borderId="5" xfId="0" applyNumberFormat="1" applyFont="1" applyFill="1" applyBorder="1" applyAlignment="1">
      <alignment horizontal="left" vertical="top" wrapText="1"/>
    </xf>
    <xf numFmtId="6" fontId="6" fillId="0" borderId="5" xfId="0" applyNumberFormat="1" applyFont="1" applyFill="1" applyBorder="1" applyAlignment="1">
      <alignment horizontal="left"/>
    </xf>
    <xf numFmtId="0" fontId="7" fillId="0" borderId="0" xfId="0" applyFont="1"/>
    <xf numFmtId="6" fontId="5" fillId="2" borderId="5" xfId="0" applyNumberFormat="1" applyFont="1" applyFill="1" applyBorder="1" applyAlignment="1">
      <alignment horizontal="left"/>
    </xf>
    <xf numFmtId="6" fontId="5" fillId="0" borderId="5" xfId="0" applyNumberFormat="1" applyFont="1" applyFill="1" applyBorder="1" applyAlignment="1">
      <alignment horizontal="left"/>
    </xf>
    <xf numFmtId="6" fontId="7" fillId="0" borderId="5" xfId="0" applyNumberFormat="1" applyFont="1" applyFill="1" applyBorder="1" applyAlignment="1">
      <alignment horizontal="left"/>
    </xf>
    <xf numFmtId="10" fontId="2" fillId="0" borderId="6" xfId="0" applyNumberFormat="1" applyFont="1" applyFill="1" applyBorder="1" applyAlignment="1">
      <alignment horizontal="left"/>
    </xf>
    <xf numFmtId="6" fontId="2" fillId="2" borderId="13" xfId="0" applyNumberFormat="1" applyFont="1" applyFill="1" applyBorder="1" applyAlignment="1">
      <alignment horizontal="left"/>
    </xf>
    <xf numFmtId="38" fontId="2" fillId="2" borderId="3" xfId="1" applyNumberFormat="1" applyFont="1" applyFill="1" applyBorder="1" applyAlignment="1">
      <alignment horizontal="center"/>
    </xf>
    <xf numFmtId="5" fontId="2" fillId="2" borderId="3" xfId="0" applyNumberFormat="1" applyFont="1" applyFill="1" applyBorder="1" applyAlignment="1">
      <alignment horizontal="right"/>
    </xf>
    <xf numFmtId="5" fontId="2" fillId="2" borderId="3" xfId="0" applyNumberFormat="1" applyFont="1" applyFill="1" applyBorder="1" applyAlignment="1">
      <alignment horizontal="left"/>
    </xf>
    <xf numFmtId="4" fontId="2" fillId="2" borderId="3" xfId="0" applyNumberFormat="1" applyFont="1" applyFill="1" applyBorder="1" applyAlignment="1">
      <alignment horizontal="right"/>
    </xf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center"/>
    </xf>
    <xf numFmtId="3" fontId="2" fillId="2" borderId="3" xfId="0" applyNumberFormat="1" applyFont="1" applyFill="1" applyBorder="1" applyAlignment="1">
      <alignment horizontal="right"/>
    </xf>
    <xf numFmtId="3" fontId="2" fillId="2" borderId="3" xfId="0" applyNumberFormat="1" applyFont="1" applyFill="1" applyBorder="1" applyAlignment="1">
      <alignment horizontal="center"/>
    </xf>
    <xf numFmtId="3" fontId="2" fillId="2" borderId="3" xfId="0" applyNumberFormat="1" applyFont="1" applyFill="1" applyBorder="1"/>
    <xf numFmtId="42" fontId="2" fillId="2" borderId="3" xfId="0" applyNumberFormat="1" applyFont="1" applyFill="1" applyBorder="1" applyAlignment="1">
      <alignment horizontal="right"/>
    </xf>
    <xf numFmtId="5" fontId="2" fillId="2" borderId="3" xfId="0" applyNumberFormat="1" applyFont="1" applyFill="1" applyBorder="1"/>
    <xf numFmtId="10" fontId="2" fillId="2" borderId="3" xfId="0" applyNumberFormat="1" applyFont="1" applyFill="1" applyBorder="1" applyAlignment="1">
      <alignment horizontal="center"/>
    </xf>
    <xf numFmtId="10" fontId="2" fillId="2" borderId="3" xfId="0" applyNumberFormat="1" applyFont="1" applyFill="1" applyBorder="1"/>
    <xf numFmtId="10" fontId="2" fillId="2" borderId="10" xfId="0" applyNumberFormat="1" applyFont="1" applyFill="1" applyBorder="1" applyAlignment="1">
      <alignment horizontal="left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49" fontId="2" fillId="0" borderId="5" xfId="0" applyNumberFormat="1" applyFont="1" applyBorder="1" applyAlignment="1">
      <alignment horizontal="center"/>
    </xf>
    <xf numFmtId="49" fontId="2" fillId="0" borderId="0" xfId="0" applyNumberFormat="1" applyFont="1" applyBorder="1" applyAlignment="1">
      <alignment horizontal="center"/>
    </xf>
    <xf numFmtId="49" fontId="2" fillId="0" borderId="6" xfId="0" applyNumberFormat="1" applyFont="1" applyBorder="1" applyAlignment="1">
      <alignment horizontal="center"/>
    </xf>
    <xf numFmtId="0" fontId="2" fillId="0" borderId="18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0" borderId="19" xfId="0" applyFont="1" applyFill="1" applyBorder="1" applyAlignment="1">
      <alignment horizontal="center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66"/>
  <sheetViews>
    <sheetView tabSelected="1" zoomScaleNormal="100" zoomScaleSheetLayoutView="70" workbookViewId="0">
      <selection activeCell="K34" sqref="K34"/>
    </sheetView>
  </sheetViews>
  <sheetFormatPr defaultColWidth="10.7109375" defaultRowHeight="14.25" customHeight="1"/>
  <cols>
    <col min="1" max="1" width="45.28515625" style="1" customWidth="1"/>
    <col min="2" max="2" width="5" style="170" customWidth="1"/>
    <col min="3" max="3" width="11.5703125" style="1" customWidth="1"/>
    <col min="4" max="4" width="1.7109375" style="1" customWidth="1"/>
    <col min="5" max="5" width="12.28515625" style="1" customWidth="1"/>
    <col min="6" max="6" width="2.42578125" style="1" customWidth="1"/>
    <col min="7" max="7" width="15.7109375" style="1" customWidth="1"/>
    <col min="8" max="8" width="1.7109375" style="1" hidden="1" customWidth="1"/>
    <col min="9" max="9" width="11.42578125" style="1" customWidth="1"/>
    <col min="10" max="10" width="2.42578125" style="1" customWidth="1"/>
    <col min="11" max="11" width="14.85546875" style="1" customWidth="1"/>
    <col min="12" max="12" width="3.85546875" style="1" customWidth="1"/>
    <col min="13" max="13" width="13" style="1" customWidth="1"/>
    <col min="14" max="14" width="3.7109375" style="1" customWidth="1"/>
    <col min="15" max="15" width="11.7109375" style="1" customWidth="1"/>
    <col min="16" max="16" width="4.140625" style="1" customWidth="1"/>
    <col min="17" max="17" width="2.7109375" style="1" customWidth="1"/>
    <col min="18" max="19" width="10.7109375" style="1" customWidth="1"/>
    <col min="20" max="20" width="8.85546875" style="1" customWidth="1"/>
    <col min="21" max="21" width="1.7109375" style="1" customWidth="1"/>
    <col min="22" max="22" width="7.7109375" style="1" customWidth="1"/>
    <col min="23" max="23" width="1.7109375" style="1" customWidth="1"/>
    <col min="24" max="24" width="7.7109375" style="1" customWidth="1"/>
    <col min="25" max="25" width="12.7109375" style="1" bestFit="1" customWidth="1"/>
    <col min="26" max="16384" width="10.7109375" style="1"/>
  </cols>
  <sheetData>
    <row r="1" spans="1:26" ht="14.25" customHeight="1">
      <c r="A1" s="194" t="s">
        <v>26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  <c r="N1" s="195"/>
      <c r="O1" s="195"/>
      <c r="P1" s="195"/>
      <c r="Q1" s="195"/>
      <c r="R1" s="196"/>
    </row>
    <row r="2" spans="1:26" ht="14.25" customHeight="1">
      <c r="A2" s="197" t="s">
        <v>25</v>
      </c>
      <c r="B2" s="198"/>
      <c r="C2" s="198"/>
      <c r="D2" s="198"/>
      <c r="E2" s="198"/>
      <c r="F2" s="198"/>
      <c r="G2" s="198"/>
      <c r="H2" s="198"/>
      <c r="I2" s="198"/>
      <c r="J2" s="198"/>
      <c r="K2" s="198"/>
      <c r="L2" s="198"/>
      <c r="M2" s="198"/>
      <c r="N2" s="198"/>
      <c r="O2" s="198"/>
      <c r="P2" s="198"/>
      <c r="Q2" s="198"/>
      <c r="R2" s="199"/>
    </row>
    <row r="3" spans="1:26" ht="14.25" customHeight="1">
      <c r="A3" s="197" t="s">
        <v>51</v>
      </c>
      <c r="B3" s="198"/>
      <c r="C3" s="198"/>
      <c r="D3" s="198"/>
      <c r="E3" s="198"/>
      <c r="F3" s="198"/>
      <c r="G3" s="198"/>
      <c r="H3" s="198"/>
      <c r="I3" s="198"/>
      <c r="J3" s="198"/>
      <c r="K3" s="198"/>
      <c r="L3" s="198"/>
      <c r="M3" s="198"/>
      <c r="N3" s="198"/>
      <c r="O3" s="198"/>
      <c r="P3" s="198"/>
      <c r="Q3" s="198"/>
      <c r="R3" s="199"/>
    </row>
    <row r="4" spans="1:26" ht="14.25" customHeight="1">
      <c r="A4" s="200" t="s">
        <v>52</v>
      </c>
      <c r="B4" s="201"/>
      <c r="C4" s="201"/>
      <c r="D4" s="201"/>
      <c r="E4" s="201"/>
      <c r="F4" s="201"/>
      <c r="G4" s="201"/>
      <c r="H4" s="201"/>
      <c r="I4" s="201"/>
      <c r="J4" s="201"/>
      <c r="K4" s="201"/>
      <c r="L4" s="201"/>
      <c r="M4" s="201"/>
      <c r="N4" s="201"/>
      <c r="O4" s="201"/>
      <c r="P4" s="201"/>
      <c r="Q4" s="201"/>
      <c r="R4" s="202"/>
      <c r="Y4" s="2"/>
    </row>
    <row r="5" spans="1:26" s="6" customFormat="1" ht="14.25" customHeight="1">
      <c r="A5" s="3"/>
      <c r="B5" s="4"/>
      <c r="C5" s="5"/>
      <c r="D5" s="5"/>
      <c r="E5" s="5"/>
      <c r="F5" s="5"/>
      <c r="H5" s="7"/>
      <c r="I5" s="7"/>
      <c r="J5" s="7"/>
      <c r="K5" s="8"/>
      <c r="L5" s="7"/>
      <c r="M5" s="5"/>
      <c r="N5" s="5"/>
      <c r="O5" s="5"/>
      <c r="P5" s="5"/>
      <c r="R5" s="9"/>
    </row>
    <row r="6" spans="1:26" ht="14.25" customHeight="1">
      <c r="A6" s="10">
        <v>660000</v>
      </c>
      <c r="B6" s="11"/>
      <c r="C6" s="12">
        <v>5</v>
      </c>
      <c r="D6" s="13" t="s">
        <v>0</v>
      </c>
      <c r="E6" s="14" t="s">
        <v>1</v>
      </c>
      <c r="F6" s="14"/>
      <c r="G6" s="12">
        <f>A6*C6</f>
        <v>3300000</v>
      </c>
      <c r="H6" s="12" t="s">
        <v>0</v>
      </c>
      <c r="I6" s="15" t="s">
        <v>2</v>
      </c>
      <c r="J6" s="14"/>
      <c r="K6" s="16">
        <f>M29</f>
        <v>2509600</v>
      </c>
      <c r="L6" s="14"/>
      <c r="M6" s="17" t="s">
        <v>3</v>
      </c>
      <c r="N6" s="14"/>
      <c r="O6" s="18">
        <f>K6/G6</f>
        <v>0.76048484848484843</v>
      </c>
      <c r="P6" s="19"/>
      <c r="Q6" s="6"/>
      <c r="R6" s="9"/>
      <c r="Y6" s="20"/>
    </row>
    <row r="7" spans="1:26" ht="14.25" customHeight="1">
      <c r="A7" s="21"/>
      <c r="B7" s="4"/>
      <c r="C7" s="22"/>
      <c r="D7" s="22"/>
      <c r="E7" s="22"/>
      <c r="F7" s="22"/>
      <c r="G7" s="15"/>
      <c r="H7" s="15"/>
      <c r="I7" s="15"/>
      <c r="J7" s="14"/>
      <c r="K7" s="22"/>
      <c r="L7" s="15"/>
      <c r="M7" s="22"/>
      <c r="N7" s="22"/>
      <c r="O7" s="22"/>
      <c r="P7" s="23"/>
      <c r="Q7" s="6"/>
      <c r="R7" s="9"/>
    </row>
    <row r="8" spans="1:26" ht="14.25" customHeight="1">
      <c r="A8" s="21"/>
      <c r="B8" s="4"/>
      <c r="C8" s="17"/>
      <c r="D8" s="17"/>
      <c r="E8" s="24"/>
      <c r="F8" s="24"/>
      <c r="G8" s="15" t="s">
        <v>4</v>
      </c>
      <c r="H8" s="14"/>
      <c r="I8" s="15" t="s">
        <v>4</v>
      </c>
      <c r="J8" s="15"/>
      <c r="K8" s="15" t="s">
        <v>4</v>
      </c>
      <c r="L8" s="15"/>
      <c r="M8" s="14"/>
      <c r="N8" s="14"/>
      <c r="O8" s="15" t="s">
        <v>5</v>
      </c>
      <c r="P8" s="25"/>
      <c r="Q8" s="6"/>
      <c r="R8" s="9"/>
      <c r="Y8" s="26"/>
      <c r="Z8" s="27"/>
    </row>
    <row r="9" spans="1:26" ht="14.25" customHeight="1">
      <c r="A9" s="21"/>
      <c r="B9" s="4" t="s">
        <v>28</v>
      </c>
      <c r="C9" s="17"/>
      <c r="D9" s="17"/>
      <c r="E9" s="15" t="s">
        <v>6</v>
      </c>
      <c r="F9" s="15"/>
      <c r="G9" s="15">
        <v>75</v>
      </c>
      <c r="H9" s="15"/>
      <c r="I9" s="28">
        <v>30000</v>
      </c>
      <c r="J9" s="28"/>
      <c r="K9" s="29">
        <f>A6/I9</f>
        <v>22</v>
      </c>
      <c r="L9" s="15"/>
      <c r="M9" s="15" t="s">
        <v>7</v>
      </c>
      <c r="N9" s="15"/>
      <c r="O9" s="15" t="s">
        <v>8</v>
      </c>
      <c r="P9" s="25"/>
      <c r="Q9" s="6"/>
      <c r="R9" s="9"/>
    </row>
    <row r="10" spans="1:26" s="39" customFormat="1" ht="14.25" customHeight="1">
      <c r="A10" s="30" t="s">
        <v>9</v>
      </c>
      <c r="B10" s="31" t="s">
        <v>29</v>
      </c>
      <c r="C10" s="32" t="s">
        <v>9</v>
      </c>
      <c r="D10" s="33"/>
      <c r="E10" s="34" t="s">
        <v>10</v>
      </c>
      <c r="F10" s="34"/>
      <c r="G10" s="34" t="s">
        <v>33</v>
      </c>
      <c r="H10" s="34"/>
      <c r="I10" s="15" t="s">
        <v>11</v>
      </c>
      <c r="J10" s="14"/>
      <c r="K10" s="15" t="s">
        <v>12</v>
      </c>
      <c r="L10" s="35"/>
      <c r="M10" s="15" t="s">
        <v>13</v>
      </c>
      <c r="N10" s="15"/>
      <c r="O10" s="15" t="s">
        <v>14</v>
      </c>
      <c r="P10" s="36"/>
      <c r="Q10" s="37"/>
      <c r="R10" s="38"/>
    </row>
    <row r="11" spans="1:26" ht="14.25" customHeight="1">
      <c r="A11" s="40">
        <v>5</v>
      </c>
      <c r="B11" s="41">
        <v>1</v>
      </c>
      <c r="C11" s="42">
        <v>5</v>
      </c>
      <c r="D11" s="43"/>
      <c r="E11" s="44">
        <f t="shared" ref="E11:E29" si="0">$A$6/K11</f>
        <v>8.3333333333333339</v>
      </c>
      <c r="F11" s="45"/>
      <c r="G11" s="44">
        <v>9</v>
      </c>
      <c r="H11" s="46"/>
      <c r="I11" s="47">
        <f t="shared" ref="I11:I16" si="1">G11*($I$9/$G$9)</f>
        <v>3600</v>
      </c>
      <c r="J11" s="47"/>
      <c r="K11" s="48">
        <f t="shared" ref="K11:K24" si="2">I11*$K$9</f>
        <v>79200</v>
      </c>
      <c r="L11" s="49"/>
      <c r="M11" s="50">
        <f t="shared" ref="M11:M28" si="3">K11*C11</f>
        <v>396000</v>
      </c>
      <c r="N11" s="51"/>
      <c r="O11" s="52">
        <f>(M11/$K$6)</f>
        <v>0.15779407076824992</v>
      </c>
      <c r="P11" s="53"/>
      <c r="Q11" s="54"/>
      <c r="R11" s="55"/>
      <c r="S11" s="56"/>
      <c r="V11" s="57"/>
    </row>
    <row r="12" spans="1:26" ht="14.25" customHeight="1">
      <c r="A12" s="58">
        <v>10</v>
      </c>
      <c r="B12" s="59">
        <v>1</v>
      </c>
      <c r="C12" s="60">
        <v>10</v>
      </c>
      <c r="D12" s="61"/>
      <c r="E12" s="62">
        <f t="shared" si="0"/>
        <v>42.857142857142854</v>
      </c>
      <c r="F12" s="24"/>
      <c r="G12" s="62">
        <v>1.75</v>
      </c>
      <c r="H12" s="15"/>
      <c r="I12" s="63">
        <f t="shared" si="1"/>
        <v>700</v>
      </c>
      <c r="J12" s="63"/>
      <c r="K12" s="28">
        <f t="shared" si="2"/>
        <v>15400</v>
      </c>
      <c r="L12" s="64"/>
      <c r="M12" s="65">
        <f t="shared" si="3"/>
        <v>154000</v>
      </c>
      <c r="N12" s="66"/>
      <c r="O12" s="67">
        <f t="shared" ref="O12:O18" si="4">(M12/$K$6)</f>
        <v>6.1364360854319414E-2</v>
      </c>
      <c r="P12" s="68"/>
      <c r="Q12" s="25"/>
      <c r="R12" s="9"/>
      <c r="S12" s="56"/>
      <c r="V12" s="57"/>
    </row>
    <row r="13" spans="1:26" ht="14.25" customHeight="1">
      <c r="A13" s="176" t="s">
        <v>41</v>
      </c>
      <c r="B13" s="59">
        <v>1</v>
      </c>
      <c r="C13" s="60">
        <v>10</v>
      </c>
      <c r="D13" s="61"/>
      <c r="E13" s="62">
        <f t="shared" si="0"/>
        <v>33.333333333333336</v>
      </c>
      <c r="F13" s="24"/>
      <c r="G13" s="62">
        <v>2.25</v>
      </c>
      <c r="H13" s="15"/>
      <c r="I13" s="63">
        <f t="shared" si="1"/>
        <v>900</v>
      </c>
      <c r="J13" s="63"/>
      <c r="K13" s="28">
        <f t="shared" si="2"/>
        <v>19800</v>
      </c>
      <c r="L13" s="64"/>
      <c r="M13" s="65">
        <f t="shared" si="3"/>
        <v>198000</v>
      </c>
      <c r="N13" s="66"/>
      <c r="O13" s="67">
        <f t="shared" si="4"/>
        <v>7.8897035384124958E-2</v>
      </c>
      <c r="P13" s="68"/>
      <c r="Q13" s="25"/>
      <c r="R13" s="9"/>
      <c r="S13" s="56"/>
      <c r="V13" s="57"/>
    </row>
    <row r="14" spans="1:26" ht="14.25" customHeight="1">
      <c r="A14" s="69">
        <v>20</v>
      </c>
      <c r="B14" s="70">
        <v>1</v>
      </c>
      <c r="C14" s="71">
        <v>20</v>
      </c>
      <c r="D14" s="72"/>
      <c r="E14" s="73">
        <f t="shared" si="0"/>
        <v>60</v>
      </c>
      <c r="F14" s="74"/>
      <c r="G14" s="73">
        <v>1.25</v>
      </c>
      <c r="H14" s="75"/>
      <c r="I14" s="76">
        <f t="shared" si="1"/>
        <v>500</v>
      </c>
      <c r="J14" s="76"/>
      <c r="K14" s="77">
        <f t="shared" si="2"/>
        <v>11000</v>
      </c>
      <c r="L14" s="78"/>
      <c r="M14" s="79">
        <f t="shared" si="3"/>
        <v>220000</v>
      </c>
      <c r="N14" s="80"/>
      <c r="O14" s="81">
        <f t="shared" si="4"/>
        <v>8.7663372649027738E-2</v>
      </c>
      <c r="P14" s="82"/>
      <c r="Q14" s="75"/>
      <c r="R14" s="83"/>
      <c r="S14" s="56"/>
      <c r="V14" s="57"/>
    </row>
    <row r="15" spans="1:26" ht="14.25" customHeight="1">
      <c r="A15" s="175" t="s">
        <v>42</v>
      </c>
      <c r="B15" s="70">
        <v>1</v>
      </c>
      <c r="C15" s="71">
        <v>20</v>
      </c>
      <c r="D15" s="72"/>
      <c r="E15" s="73">
        <f t="shared" si="0"/>
        <v>42.857142857142854</v>
      </c>
      <c r="F15" s="74"/>
      <c r="G15" s="73">
        <v>1.75</v>
      </c>
      <c r="H15" s="75"/>
      <c r="I15" s="76">
        <f t="shared" si="1"/>
        <v>700</v>
      </c>
      <c r="J15" s="76"/>
      <c r="K15" s="77">
        <f t="shared" si="2"/>
        <v>15400</v>
      </c>
      <c r="L15" s="78"/>
      <c r="M15" s="79">
        <f t="shared" si="3"/>
        <v>308000</v>
      </c>
      <c r="N15" s="80"/>
      <c r="O15" s="81">
        <f t="shared" si="4"/>
        <v>0.12272872170863883</v>
      </c>
      <c r="P15" s="82"/>
      <c r="Q15" s="75"/>
      <c r="R15" s="83" t="s">
        <v>24</v>
      </c>
      <c r="S15" s="56"/>
      <c r="V15" s="57"/>
    </row>
    <row r="16" spans="1:26" ht="14.25" customHeight="1">
      <c r="A16" s="69" t="s">
        <v>43</v>
      </c>
      <c r="B16" s="70">
        <v>2</v>
      </c>
      <c r="C16" s="71">
        <v>20</v>
      </c>
      <c r="D16" s="72"/>
      <c r="E16" s="73">
        <f t="shared" si="0"/>
        <v>42.857142857142854</v>
      </c>
      <c r="F16" s="74"/>
      <c r="G16" s="73">
        <v>1.75</v>
      </c>
      <c r="H16" s="75"/>
      <c r="I16" s="76">
        <f t="shared" si="1"/>
        <v>700</v>
      </c>
      <c r="J16" s="76"/>
      <c r="K16" s="77">
        <f t="shared" si="2"/>
        <v>15400</v>
      </c>
      <c r="L16" s="78"/>
      <c r="M16" s="79">
        <f t="shared" si="3"/>
        <v>308000</v>
      </c>
      <c r="N16" s="80"/>
      <c r="O16" s="81">
        <f t="shared" si="4"/>
        <v>0.12272872170863883</v>
      </c>
      <c r="P16" s="82"/>
      <c r="Q16" s="75"/>
      <c r="R16" s="84">
        <f>SUM(O11:O16)</f>
        <v>0.63117628307299967</v>
      </c>
      <c r="S16" s="56"/>
      <c r="V16" s="57"/>
    </row>
    <row r="17" spans="1:22" s="88" customFormat="1" ht="14.25" customHeight="1">
      <c r="A17" s="58">
        <v>40</v>
      </c>
      <c r="B17" s="59">
        <v>1</v>
      </c>
      <c r="C17" s="60">
        <v>40</v>
      </c>
      <c r="D17" s="61"/>
      <c r="E17" s="62">
        <f t="shared" si="0"/>
        <v>300</v>
      </c>
      <c r="F17" s="24"/>
      <c r="G17" s="62" t="s">
        <v>0</v>
      </c>
      <c r="H17" s="15"/>
      <c r="I17" s="63">
        <v>100</v>
      </c>
      <c r="J17" s="63"/>
      <c r="K17" s="28">
        <f t="shared" si="2"/>
        <v>2200</v>
      </c>
      <c r="L17" s="64"/>
      <c r="M17" s="65">
        <f t="shared" si="3"/>
        <v>88000</v>
      </c>
      <c r="N17" s="66"/>
      <c r="O17" s="67">
        <f t="shared" si="4"/>
        <v>3.5065349059611096E-2</v>
      </c>
      <c r="P17" s="85"/>
      <c r="Q17" s="15"/>
      <c r="R17" s="86"/>
      <c r="S17" s="87"/>
      <c r="V17" s="89"/>
    </row>
    <row r="18" spans="1:22" s="88" customFormat="1" ht="14.25" customHeight="1">
      <c r="A18" s="177" t="s">
        <v>46</v>
      </c>
      <c r="B18" s="59">
        <v>3</v>
      </c>
      <c r="C18" s="60">
        <v>40</v>
      </c>
      <c r="D18" s="61"/>
      <c r="E18" s="62">
        <f t="shared" si="0"/>
        <v>100</v>
      </c>
      <c r="F18" s="24"/>
      <c r="G18" s="62" t="s">
        <v>0</v>
      </c>
      <c r="H18" s="15"/>
      <c r="I18" s="63">
        <v>300</v>
      </c>
      <c r="J18" s="63"/>
      <c r="K18" s="28">
        <f t="shared" si="2"/>
        <v>6600</v>
      </c>
      <c r="L18" s="64"/>
      <c r="M18" s="65">
        <f t="shared" si="3"/>
        <v>264000</v>
      </c>
      <c r="N18" s="66"/>
      <c r="O18" s="67">
        <f t="shared" si="4"/>
        <v>0.10519604717883328</v>
      </c>
      <c r="P18" s="85"/>
      <c r="Q18" s="15"/>
      <c r="R18" s="86"/>
      <c r="S18" s="87"/>
      <c r="V18" s="89"/>
    </row>
    <row r="19" spans="1:22" s="88" customFormat="1" ht="14.25" customHeight="1">
      <c r="A19" s="58" t="s">
        <v>47</v>
      </c>
      <c r="B19" s="59">
        <v>2</v>
      </c>
      <c r="C19" s="60">
        <v>40</v>
      </c>
      <c r="D19" s="61"/>
      <c r="E19" s="62">
        <f t="shared" si="0"/>
        <v>428.57142857142856</v>
      </c>
      <c r="F19" s="24"/>
      <c r="G19" s="62" t="s">
        <v>0</v>
      </c>
      <c r="H19" s="15"/>
      <c r="I19" s="63">
        <v>70</v>
      </c>
      <c r="J19" s="63"/>
      <c r="K19" s="28">
        <f t="shared" si="2"/>
        <v>1540</v>
      </c>
      <c r="L19" s="64"/>
      <c r="M19" s="65">
        <f t="shared" si="3"/>
        <v>61600</v>
      </c>
      <c r="N19" s="66"/>
      <c r="O19" s="67">
        <f t="shared" ref="O19:O28" si="5">(M19/$K$6)</f>
        <v>2.4545744341727765E-2</v>
      </c>
      <c r="P19" s="85"/>
      <c r="Q19" s="15"/>
      <c r="R19" s="86"/>
      <c r="S19" s="90"/>
      <c r="V19" s="89"/>
    </row>
    <row r="20" spans="1:22" s="88" customFormat="1" ht="14.25" customHeight="1">
      <c r="A20" s="176" t="s">
        <v>48</v>
      </c>
      <c r="B20" s="59">
        <v>1</v>
      </c>
      <c r="C20" s="60">
        <v>40</v>
      </c>
      <c r="D20" s="61"/>
      <c r="E20" s="62">
        <f t="shared" si="0"/>
        <v>400</v>
      </c>
      <c r="F20" s="24"/>
      <c r="G20" s="62" t="s">
        <v>0</v>
      </c>
      <c r="H20" s="15"/>
      <c r="I20" s="63">
        <v>75</v>
      </c>
      <c r="J20" s="63"/>
      <c r="K20" s="28">
        <f t="shared" si="2"/>
        <v>1650</v>
      </c>
      <c r="L20" s="64"/>
      <c r="M20" s="65">
        <f t="shared" si="3"/>
        <v>66000</v>
      </c>
      <c r="N20" s="66"/>
      <c r="O20" s="67">
        <f t="shared" si="5"/>
        <v>2.6299011794708321E-2</v>
      </c>
      <c r="P20" s="85"/>
      <c r="Q20" s="15"/>
      <c r="R20" s="86"/>
      <c r="S20" s="90"/>
      <c r="V20" s="89"/>
    </row>
    <row r="21" spans="1:22" s="88" customFormat="1" ht="14.25" customHeight="1">
      <c r="A21" s="69">
        <v>100</v>
      </c>
      <c r="B21" s="70">
        <v>1</v>
      </c>
      <c r="C21" s="71">
        <v>100</v>
      </c>
      <c r="D21" s="72"/>
      <c r="E21" s="73">
        <f t="shared" si="0"/>
        <v>4285.7142857142853</v>
      </c>
      <c r="F21" s="74"/>
      <c r="G21" s="73" t="s">
        <v>0</v>
      </c>
      <c r="H21" s="75"/>
      <c r="I21" s="76">
        <v>7</v>
      </c>
      <c r="J21" s="76"/>
      <c r="K21" s="77">
        <f t="shared" si="2"/>
        <v>154</v>
      </c>
      <c r="L21" s="78"/>
      <c r="M21" s="79">
        <f t="shared" si="3"/>
        <v>15400</v>
      </c>
      <c r="N21" s="80"/>
      <c r="O21" s="81">
        <f t="shared" si="5"/>
        <v>6.1364360854319414E-3</v>
      </c>
      <c r="P21" s="82"/>
      <c r="Q21" s="75"/>
      <c r="R21" s="83"/>
      <c r="S21" s="90"/>
      <c r="V21" s="89"/>
    </row>
    <row r="22" spans="1:22" s="88" customFormat="1" ht="15.75">
      <c r="A22" s="172" t="s">
        <v>38</v>
      </c>
      <c r="B22" s="92">
        <v>1</v>
      </c>
      <c r="C22" s="93">
        <v>100</v>
      </c>
      <c r="D22" s="94"/>
      <c r="E22" s="73">
        <f t="shared" si="0"/>
        <v>545.4545454545455</v>
      </c>
      <c r="F22" s="95"/>
      <c r="G22" s="96" t="s">
        <v>0</v>
      </c>
      <c r="H22" s="97"/>
      <c r="I22" s="98">
        <v>55</v>
      </c>
      <c r="J22" s="98"/>
      <c r="K22" s="77">
        <f t="shared" si="2"/>
        <v>1210</v>
      </c>
      <c r="L22" s="99"/>
      <c r="M22" s="79">
        <f t="shared" si="3"/>
        <v>121000</v>
      </c>
      <c r="N22" s="100"/>
      <c r="O22" s="81">
        <f t="shared" si="5"/>
        <v>4.8214854956965252E-2</v>
      </c>
      <c r="P22" s="101"/>
      <c r="Q22" s="97"/>
      <c r="R22" s="83"/>
      <c r="S22" s="90"/>
      <c r="V22" s="89"/>
    </row>
    <row r="23" spans="1:22" s="88" customFormat="1" ht="14.25" customHeight="1">
      <c r="A23" s="69" t="s">
        <v>44</v>
      </c>
      <c r="B23" s="70">
        <v>7</v>
      </c>
      <c r="C23" s="71">
        <v>100</v>
      </c>
      <c r="D23" s="72"/>
      <c r="E23" s="73">
        <f t="shared" si="0"/>
        <v>10000</v>
      </c>
      <c r="F23" s="74"/>
      <c r="G23" s="73" t="s">
        <v>0</v>
      </c>
      <c r="H23" s="75"/>
      <c r="I23" s="76">
        <v>3</v>
      </c>
      <c r="J23" s="76"/>
      <c r="K23" s="77">
        <f t="shared" si="2"/>
        <v>66</v>
      </c>
      <c r="L23" s="78"/>
      <c r="M23" s="79">
        <f t="shared" si="3"/>
        <v>6600</v>
      </c>
      <c r="N23" s="80"/>
      <c r="O23" s="81">
        <f t="shared" si="5"/>
        <v>2.6299011794708319E-3</v>
      </c>
      <c r="P23" s="82"/>
      <c r="Q23" s="75"/>
      <c r="R23" s="84" t="s">
        <v>23</v>
      </c>
      <c r="S23" s="90"/>
      <c r="V23" s="89"/>
    </row>
    <row r="24" spans="1:22" s="88" customFormat="1" ht="14.25" customHeight="1">
      <c r="A24" s="69" t="s">
        <v>45</v>
      </c>
      <c r="B24" s="70">
        <v>4</v>
      </c>
      <c r="C24" s="71">
        <v>100</v>
      </c>
      <c r="D24" s="72"/>
      <c r="E24" s="73">
        <f t="shared" si="0"/>
        <v>2000</v>
      </c>
      <c r="F24" s="74"/>
      <c r="G24" s="73" t="s">
        <v>0</v>
      </c>
      <c r="H24" s="75"/>
      <c r="I24" s="76">
        <v>15</v>
      </c>
      <c r="J24" s="76"/>
      <c r="K24" s="77">
        <f t="shared" si="2"/>
        <v>330</v>
      </c>
      <c r="L24" s="78"/>
      <c r="M24" s="79">
        <f t="shared" si="3"/>
        <v>33000</v>
      </c>
      <c r="N24" s="80"/>
      <c r="O24" s="81">
        <f t="shared" si="5"/>
        <v>1.314950589735416E-2</v>
      </c>
      <c r="P24" s="82"/>
      <c r="Q24" s="75"/>
      <c r="R24" s="102">
        <f>SUM(O17:O24)</f>
        <v>0.26123685049410267</v>
      </c>
      <c r="S24" s="90"/>
      <c r="V24" s="89"/>
    </row>
    <row r="25" spans="1:22" s="88" customFormat="1" ht="14.25" customHeight="1">
      <c r="A25" s="58">
        <v>1000</v>
      </c>
      <c r="B25" s="59">
        <v>1</v>
      </c>
      <c r="C25" s="60">
        <v>1000</v>
      </c>
      <c r="D25" s="61"/>
      <c r="E25" s="62">
        <f t="shared" si="0"/>
        <v>44000</v>
      </c>
      <c r="F25" s="24"/>
      <c r="G25" s="62" t="s">
        <v>0</v>
      </c>
      <c r="H25" s="15"/>
      <c r="I25" s="63" t="s">
        <v>0</v>
      </c>
      <c r="J25" s="63"/>
      <c r="K25" s="28">
        <v>15</v>
      </c>
      <c r="L25" s="64" t="s">
        <v>30</v>
      </c>
      <c r="M25" s="65">
        <f t="shared" si="3"/>
        <v>15000</v>
      </c>
      <c r="N25" s="66"/>
      <c r="O25" s="67">
        <f t="shared" si="5"/>
        <v>5.9770481351609818E-3</v>
      </c>
      <c r="P25" s="85"/>
      <c r="Q25" s="15"/>
      <c r="R25" s="86"/>
      <c r="S25" s="90"/>
      <c r="V25" s="89"/>
    </row>
    <row r="26" spans="1:22" s="88" customFormat="1" ht="14.25" customHeight="1">
      <c r="A26" s="58" t="s">
        <v>50</v>
      </c>
      <c r="B26" s="91">
        <v>20</v>
      </c>
      <c r="C26" s="60">
        <v>1000</v>
      </c>
      <c r="D26" s="61"/>
      <c r="E26" s="62">
        <f t="shared" si="0"/>
        <v>44000</v>
      </c>
      <c r="F26" s="24"/>
      <c r="G26" s="62" t="s">
        <v>0</v>
      </c>
      <c r="H26" s="15"/>
      <c r="I26" s="63" t="s">
        <v>0</v>
      </c>
      <c r="J26" s="63"/>
      <c r="K26" s="28">
        <v>15</v>
      </c>
      <c r="L26" s="64" t="s">
        <v>30</v>
      </c>
      <c r="M26" s="65">
        <f t="shared" si="3"/>
        <v>15000</v>
      </c>
      <c r="N26" s="66"/>
      <c r="O26" s="67">
        <f t="shared" si="5"/>
        <v>5.9770481351609818E-3</v>
      </c>
      <c r="P26" s="85"/>
      <c r="Q26" s="15"/>
      <c r="R26" s="178"/>
      <c r="S26" s="90"/>
      <c r="V26" s="89"/>
    </row>
    <row r="27" spans="1:22" s="88" customFormat="1" ht="14.25" customHeight="1">
      <c r="A27" s="173" t="s">
        <v>49</v>
      </c>
      <c r="B27" s="59">
        <v>1</v>
      </c>
      <c r="C27" s="60">
        <v>1000</v>
      </c>
      <c r="D27" s="61"/>
      <c r="E27" s="62">
        <f t="shared" si="0"/>
        <v>44000</v>
      </c>
      <c r="F27" s="24"/>
      <c r="G27" s="62" t="s">
        <v>0</v>
      </c>
      <c r="H27" s="15"/>
      <c r="I27" s="63" t="s">
        <v>0</v>
      </c>
      <c r="J27" s="63"/>
      <c r="K27" s="28">
        <v>15</v>
      </c>
      <c r="L27" s="64" t="s">
        <v>30</v>
      </c>
      <c r="M27" s="65">
        <f t="shared" si="3"/>
        <v>15000</v>
      </c>
      <c r="N27" s="66"/>
      <c r="O27" s="67">
        <f t="shared" si="5"/>
        <v>5.9770481351609818E-3</v>
      </c>
      <c r="P27" s="85"/>
      <c r="Q27" s="15"/>
      <c r="R27" s="178" t="s">
        <v>32</v>
      </c>
      <c r="S27" s="90"/>
      <c r="V27" s="89"/>
    </row>
    <row r="28" spans="1:22" s="88" customFormat="1" ht="14.25" customHeight="1" thickBot="1">
      <c r="A28" s="179">
        <v>25000</v>
      </c>
      <c r="B28" s="180">
        <v>1</v>
      </c>
      <c r="C28" s="181">
        <v>25000</v>
      </c>
      <c r="D28" s="182"/>
      <c r="E28" s="183">
        <f t="shared" si="0"/>
        <v>73333.333333333328</v>
      </c>
      <c r="F28" s="184"/>
      <c r="G28" s="183" t="s">
        <v>0</v>
      </c>
      <c r="H28" s="185"/>
      <c r="I28" s="186" t="s">
        <v>0</v>
      </c>
      <c r="J28" s="186"/>
      <c r="K28" s="187">
        <v>9</v>
      </c>
      <c r="L28" s="188" t="s">
        <v>30</v>
      </c>
      <c r="M28" s="189">
        <f t="shared" si="3"/>
        <v>225000</v>
      </c>
      <c r="N28" s="190"/>
      <c r="O28" s="191">
        <f t="shared" si="5"/>
        <v>8.965572202741473E-2</v>
      </c>
      <c r="P28" s="192"/>
      <c r="Q28" s="185"/>
      <c r="R28" s="193">
        <f>SUM(O25:O28)</f>
        <v>0.10758686643289768</v>
      </c>
      <c r="S28" s="90"/>
      <c r="V28" s="89"/>
    </row>
    <row r="29" spans="1:22" ht="14.25" customHeight="1" thickTop="1">
      <c r="A29" s="21"/>
      <c r="B29" s="4"/>
      <c r="C29" s="24" t="s">
        <v>36</v>
      </c>
      <c r="D29" s="14"/>
      <c r="E29" s="103">
        <f t="shared" si="0"/>
        <v>3.8822615938448508</v>
      </c>
      <c r="F29" s="24"/>
      <c r="G29" s="62">
        <f>SUM(G11:G28)</f>
        <v>17.75</v>
      </c>
      <c r="H29" s="28"/>
      <c r="I29" s="63">
        <f>SUM(I11:I28)</f>
        <v>7725</v>
      </c>
      <c r="J29" s="63"/>
      <c r="K29" s="28">
        <f>SUM(K11:K28)</f>
        <v>170004</v>
      </c>
      <c r="L29" s="64"/>
      <c r="M29" s="65">
        <f>SUM(M11:M28)</f>
        <v>2509600</v>
      </c>
      <c r="N29" s="66"/>
      <c r="O29" s="67">
        <f>SUM(O11:O28)</f>
        <v>0.99999999999999978</v>
      </c>
      <c r="P29" s="68"/>
      <c r="Q29" s="6"/>
      <c r="R29" s="104">
        <f>R16+R24+R28</f>
        <v>1</v>
      </c>
    </row>
    <row r="30" spans="1:22" s="39" customFormat="1" ht="14.25" customHeight="1">
      <c r="A30" s="21"/>
      <c r="B30" s="105"/>
      <c r="C30" s="106"/>
      <c r="D30" s="107"/>
      <c r="E30" s="108"/>
      <c r="F30" s="106"/>
      <c r="G30" s="108"/>
      <c r="H30" s="109"/>
      <c r="I30" s="110"/>
      <c r="J30" s="110"/>
      <c r="K30" s="110"/>
      <c r="L30" s="111"/>
      <c r="M30" s="112"/>
      <c r="N30" s="113"/>
      <c r="O30" s="114"/>
      <c r="P30" s="114"/>
      <c r="Q30" s="107"/>
      <c r="R30" s="115"/>
    </row>
    <row r="31" spans="1:22" s="39" customFormat="1" ht="14.25" customHeight="1">
      <c r="A31" s="171" t="s">
        <v>37</v>
      </c>
      <c r="B31" s="105"/>
      <c r="C31" s="106"/>
      <c r="D31" s="107"/>
      <c r="E31" s="203" t="s">
        <v>31</v>
      </c>
      <c r="F31" s="204"/>
      <c r="G31" s="204"/>
      <c r="H31" s="204"/>
      <c r="I31" s="204"/>
      <c r="J31" s="204"/>
      <c r="K31" s="205"/>
      <c r="L31" s="110"/>
      <c r="M31" s="110"/>
      <c r="N31" s="113"/>
      <c r="O31" s="114"/>
      <c r="P31" s="114"/>
      <c r="Q31" s="107"/>
      <c r="R31" s="115"/>
    </row>
    <row r="32" spans="1:22" s="39" customFormat="1" ht="14.25" customHeight="1">
      <c r="A32" s="116" t="s">
        <v>39</v>
      </c>
      <c r="B32" s="105"/>
      <c r="C32" s="106"/>
      <c r="D32" s="107"/>
      <c r="E32" s="117">
        <f>C11</f>
        <v>5</v>
      </c>
      <c r="F32" s="14" t="s">
        <v>16</v>
      </c>
      <c r="G32" s="118">
        <f>$A$6/SUM(K11:K11)</f>
        <v>8.3333333333333339</v>
      </c>
      <c r="H32" s="28"/>
      <c r="I32" s="119">
        <v>100</v>
      </c>
      <c r="J32" s="63" t="s">
        <v>16</v>
      </c>
      <c r="K32" s="120">
        <f>$A$6/SUM(K21:K24)</f>
        <v>375</v>
      </c>
      <c r="L32" s="121"/>
      <c r="M32" s="122"/>
      <c r="N32" s="113"/>
      <c r="O32" s="114"/>
      <c r="P32" s="114"/>
      <c r="Q32" s="107"/>
      <c r="R32" s="115"/>
    </row>
    <row r="33" spans="1:25" s="39" customFormat="1" ht="14.25" customHeight="1">
      <c r="A33" s="174" t="s">
        <v>40</v>
      </c>
      <c r="B33" s="105"/>
      <c r="C33" s="106"/>
      <c r="D33" s="107"/>
      <c r="E33" s="117">
        <f>C12</f>
        <v>10</v>
      </c>
      <c r="F33" s="14" t="s">
        <v>16</v>
      </c>
      <c r="G33" s="118">
        <f>$A$6/SUM(K12:K13)</f>
        <v>18.75</v>
      </c>
      <c r="H33" s="28"/>
      <c r="I33" s="123"/>
      <c r="J33" s="124"/>
      <c r="K33" s="120"/>
      <c r="L33" s="121"/>
      <c r="M33" s="118"/>
      <c r="N33" s="113"/>
      <c r="O33" s="114"/>
      <c r="P33" s="114"/>
      <c r="Q33" s="107"/>
      <c r="R33" s="115"/>
    </row>
    <row r="34" spans="1:25" s="39" customFormat="1" ht="14.25" customHeight="1">
      <c r="A34" s="125"/>
      <c r="B34" s="105"/>
      <c r="C34" s="106"/>
      <c r="D34" s="107"/>
      <c r="E34" s="117">
        <f>C14</f>
        <v>20</v>
      </c>
      <c r="F34" s="14" t="s">
        <v>16</v>
      </c>
      <c r="G34" s="118">
        <f>$A$6/SUM(K14:K16)</f>
        <v>15.789473684210526</v>
      </c>
      <c r="H34" s="28"/>
      <c r="I34" s="119">
        <v>1000</v>
      </c>
      <c r="J34" s="63" t="s">
        <v>16</v>
      </c>
      <c r="K34" s="120">
        <f>$A$6/SUM(K25:K27)</f>
        <v>14666.666666666666</v>
      </c>
      <c r="L34" s="121"/>
      <c r="M34" s="122"/>
      <c r="N34" s="113"/>
      <c r="O34" s="114"/>
      <c r="P34" s="114"/>
      <c r="Q34" s="107"/>
      <c r="R34" s="115"/>
    </row>
    <row r="35" spans="1:25" s="39" customFormat="1" ht="14.25" customHeight="1">
      <c r="A35" s="125"/>
      <c r="B35" s="105"/>
      <c r="C35" s="106"/>
      <c r="D35" s="107"/>
      <c r="E35" s="126">
        <v>40</v>
      </c>
      <c r="F35" s="127" t="s">
        <v>16</v>
      </c>
      <c r="G35" s="128">
        <f>$A$6/SUM(K17:K20)</f>
        <v>55.045871559633028</v>
      </c>
      <c r="H35" s="129"/>
      <c r="I35" s="130">
        <f>C28</f>
        <v>25000</v>
      </c>
      <c r="J35" s="131" t="s">
        <v>16</v>
      </c>
      <c r="K35" s="132">
        <f>$A$6/SUM(K28)</f>
        <v>73333.333333333328</v>
      </c>
      <c r="L35" s="121"/>
      <c r="M35" s="122"/>
      <c r="N35" s="113"/>
      <c r="O35" s="114"/>
      <c r="P35" s="114"/>
      <c r="Q35" s="107"/>
      <c r="R35" s="115"/>
    </row>
    <row r="36" spans="1:25" s="39" customFormat="1" ht="14.25" customHeight="1">
      <c r="A36" s="125"/>
      <c r="B36" s="105"/>
      <c r="C36" s="106"/>
      <c r="D36" s="107"/>
      <c r="H36" s="133"/>
      <c r="L36" s="121"/>
      <c r="M36" s="122"/>
      <c r="N36" s="113"/>
      <c r="O36" s="114"/>
      <c r="P36" s="114"/>
      <c r="Q36" s="107"/>
      <c r="R36" s="115"/>
    </row>
    <row r="37" spans="1:25" s="39" customFormat="1" ht="14.25" customHeight="1">
      <c r="A37" s="125"/>
      <c r="B37" s="105"/>
      <c r="C37" s="106"/>
      <c r="D37" s="107"/>
      <c r="E37" s="134"/>
      <c r="F37" s="135"/>
      <c r="G37" s="136"/>
      <c r="H37" s="106"/>
      <c r="I37" s="134"/>
      <c r="J37" s="121"/>
      <c r="K37" s="122"/>
      <c r="L37" s="110"/>
      <c r="M37" s="110"/>
      <c r="N37" s="113"/>
      <c r="O37" s="114"/>
      <c r="P37" s="114"/>
      <c r="Q37" s="107"/>
      <c r="R37" s="115"/>
    </row>
    <row r="38" spans="1:25" ht="14.25" customHeight="1">
      <c r="A38" s="137" t="s">
        <v>17</v>
      </c>
      <c r="B38" s="138" t="s">
        <v>35</v>
      </c>
      <c r="C38" s="6"/>
      <c r="D38" s="6"/>
      <c r="E38" s="139"/>
      <c r="F38" s="140"/>
      <c r="G38" s="141"/>
      <c r="H38" s="135"/>
      <c r="I38" s="121"/>
      <c r="J38" s="121"/>
      <c r="K38" s="121"/>
      <c r="L38" s="142"/>
      <c r="M38" s="143"/>
      <c r="N38" s="144"/>
      <c r="O38" s="68"/>
      <c r="P38" s="68"/>
      <c r="Q38" s="6"/>
      <c r="R38" s="9"/>
    </row>
    <row r="39" spans="1:25" ht="14.25" customHeight="1">
      <c r="A39" s="137" t="s">
        <v>30</v>
      </c>
      <c r="B39" s="138" t="s">
        <v>34</v>
      </c>
      <c r="C39" s="6"/>
      <c r="D39" s="6"/>
      <c r="E39" s="139"/>
      <c r="F39" s="140"/>
      <c r="G39" s="145"/>
      <c r="H39" s="135"/>
      <c r="I39" s="121"/>
      <c r="J39" s="121"/>
      <c r="K39" s="142"/>
      <c r="L39" s="142"/>
      <c r="M39" s="121"/>
      <c r="N39" s="144"/>
      <c r="O39" s="146"/>
      <c r="P39" s="146"/>
      <c r="Q39" s="6"/>
      <c r="R39" s="9"/>
    </row>
    <row r="40" spans="1:25" ht="14.25" customHeight="1">
      <c r="A40" s="137" t="s">
        <v>15</v>
      </c>
      <c r="B40" s="138" t="s">
        <v>18</v>
      </c>
      <c r="C40" s="6"/>
      <c r="D40" s="6"/>
      <c r="E40" s="139"/>
      <c r="F40" s="140"/>
      <c r="G40" s="145"/>
      <c r="H40" s="135"/>
      <c r="I40" s="121"/>
      <c r="J40" s="121"/>
      <c r="K40" s="142"/>
      <c r="L40" s="142"/>
      <c r="M40" s="121"/>
      <c r="N40" s="144"/>
      <c r="O40" s="146"/>
      <c r="P40" s="146"/>
      <c r="Q40" s="6"/>
      <c r="R40" s="9"/>
    </row>
    <row r="41" spans="1:25" ht="14.25" customHeight="1">
      <c r="A41" s="21"/>
      <c r="B41" s="4"/>
      <c r="C41" s="6"/>
      <c r="D41" s="6"/>
      <c r="E41" s="6"/>
      <c r="F41" s="147"/>
      <c r="G41" s="6"/>
      <c r="H41" s="6"/>
      <c r="I41" s="6"/>
      <c r="J41" s="147"/>
      <c r="K41" s="6"/>
      <c r="L41" s="6"/>
      <c r="M41" s="6"/>
      <c r="N41" s="147"/>
      <c r="O41" s="6"/>
      <c r="P41" s="6"/>
      <c r="Q41" s="6"/>
      <c r="R41" s="9"/>
      <c r="Y41" s="139"/>
    </row>
    <row r="42" spans="1:25" ht="14.25" customHeight="1">
      <c r="A42" s="148"/>
      <c r="B42" s="149"/>
      <c r="C42" s="34" t="s">
        <v>8</v>
      </c>
      <c r="D42" s="127"/>
      <c r="E42" s="127"/>
      <c r="F42" s="34" t="s">
        <v>19</v>
      </c>
      <c r="G42" s="127"/>
      <c r="H42" s="127"/>
      <c r="I42" s="127"/>
      <c r="J42" s="34" t="s">
        <v>20</v>
      </c>
      <c r="K42" s="127"/>
      <c r="L42" s="127"/>
      <c r="M42" s="127"/>
      <c r="N42" s="34" t="s">
        <v>21</v>
      </c>
      <c r="O42" s="127"/>
      <c r="P42" s="127"/>
      <c r="Q42" s="34" t="s">
        <v>22</v>
      </c>
      <c r="R42" s="150"/>
      <c r="T42" s="151"/>
      <c r="U42" s="152"/>
      <c r="Y42" s="139"/>
    </row>
    <row r="43" spans="1:25" ht="12.75" customHeight="1">
      <c r="A43" s="58">
        <f t="shared" ref="A43:A48" si="6">A11</f>
        <v>5</v>
      </c>
      <c r="B43" s="59"/>
      <c r="C43" s="12">
        <f t="shared" ref="C43:C48" si="7">C11</f>
        <v>5</v>
      </c>
      <c r="D43" s="14"/>
      <c r="E43" s="14">
        <v>9</v>
      </c>
      <c r="F43" s="15" t="s">
        <v>16</v>
      </c>
      <c r="G43" s="61">
        <f>E43*C43</f>
        <v>45</v>
      </c>
      <c r="H43" s="14"/>
      <c r="I43" s="14">
        <v>9</v>
      </c>
      <c r="J43" s="15" t="s">
        <v>16</v>
      </c>
      <c r="K43" s="61">
        <f t="shared" ref="K43:K48" si="8">I43*C43</f>
        <v>45</v>
      </c>
      <c r="L43" s="14"/>
      <c r="M43" s="14">
        <v>9</v>
      </c>
      <c r="N43" s="15" t="s">
        <v>16</v>
      </c>
      <c r="O43" s="61">
        <f t="shared" ref="O43:O48" si="9">M43*C43</f>
        <v>45</v>
      </c>
      <c r="P43" s="64">
        <v>9</v>
      </c>
      <c r="Q43" s="15" t="s">
        <v>16</v>
      </c>
      <c r="R43" s="153">
        <f t="shared" ref="R43:R48" si="10">P43*C43</f>
        <v>45</v>
      </c>
      <c r="S43" s="154">
        <f>((M43+I43+E43+P43)*($I$9/$G$9))/4</f>
        <v>3600</v>
      </c>
      <c r="T43" s="154">
        <f t="shared" ref="T43:T48" si="11">I11</f>
        <v>3600</v>
      </c>
      <c r="U43" s="155"/>
      <c r="V43" s="156">
        <f>S43-T43</f>
        <v>0</v>
      </c>
      <c r="Y43" s="139"/>
    </row>
    <row r="44" spans="1:25" ht="12.75" customHeight="1">
      <c r="A44" s="58">
        <f t="shared" si="6"/>
        <v>10</v>
      </c>
      <c r="B44" s="59"/>
      <c r="C44" s="12">
        <f t="shared" si="7"/>
        <v>10</v>
      </c>
      <c r="D44" s="14"/>
      <c r="E44" s="14">
        <v>3</v>
      </c>
      <c r="F44" s="15" t="s">
        <v>16</v>
      </c>
      <c r="G44" s="61">
        <f t="shared" ref="G44:G48" si="12">E44*C44</f>
        <v>30</v>
      </c>
      <c r="H44" s="14"/>
      <c r="I44" s="14">
        <v>2</v>
      </c>
      <c r="J44" s="15" t="s">
        <v>16</v>
      </c>
      <c r="K44" s="61">
        <f t="shared" si="8"/>
        <v>20</v>
      </c>
      <c r="L44" s="14"/>
      <c r="M44" s="14">
        <v>1</v>
      </c>
      <c r="N44" s="15" t="s">
        <v>16</v>
      </c>
      <c r="O44" s="61">
        <f t="shared" si="9"/>
        <v>10</v>
      </c>
      <c r="P44" s="64">
        <v>1</v>
      </c>
      <c r="Q44" s="15" t="s">
        <v>16</v>
      </c>
      <c r="R44" s="153">
        <f t="shared" si="10"/>
        <v>10</v>
      </c>
      <c r="S44" s="154">
        <f t="shared" ref="S44:S48" si="13">((M44+I44+E44+P44)*($I$9/$G$9))/4</f>
        <v>700</v>
      </c>
      <c r="T44" s="154">
        <f t="shared" si="11"/>
        <v>700</v>
      </c>
      <c r="U44" s="155"/>
      <c r="V44" s="156">
        <f t="shared" ref="V44:V48" si="14">S44-T44</f>
        <v>0</v>
      </c>
    </row>
    <row r="45" spans="1:25" ht="12.75" customHeight="1">
      <c r="A45" s="58" t="str">
        <f t="shared" si="6"/>
        <v>$5 (2X)</v>
      </c>
      <c r="B45" s="59"/>
      <c r="C45" s="12">
        <f t="shared" si="7"/>
        <v>10</v>
      </c>
      <c r="D45" s="14"/>
      <c r="E45" s="14">
        <v>3</v>
      </c>
      <c r="F45" s="15" t="s">
        <v>16</v>
      </c>
      <c r="G45" s="61">
        <f t="shared" si="12"/>
        <v>30</v>
      </c>
      <c r="H45" s="14"/>
      <c r="I45" s="14">
        <v>2</v>
      </c>
      <c r="J45" s="15" t="s">
        <v>16</v>
      </c>
      <c r="K45" s="61">
        <f t="shared" si="8"/>
        <v>20</v>
      </c>
      <c r="L45" s="14"/>
      <c r="M45" s="14">
        <v>2</v>
      </c>
      <c r="N45" s="15" t="s">
        <v>16</v>
      </c>
      <c r="O45" s="61">
        <f t="shared" si="9"/>
        <v>20</v>
      </c>
      <c r="P45" s="64">
        <v>2</v>
      </c>
      <c r="Q45" s="15" t="s">
        <v>16</v>
      </c>
      <c r="R45" s="153">
        <f t="shared" si="10"/>
        <v>20</v>
      </c>
      <c r="S45" s="154">
        <f t="shared" si="13"/>
        <v>900</v>
      </c>
      <c r="T45" s="154">
        <f t="shared" si="11"/>
        <v>900</v>
      </c>
      <c r="U45" s="155"/>
      <c r="V45" s="156">
        <f t="shared" si="14"/>
        <v>0</v>
      </c>
    </row>
    <row r="46" spans="1:25" ht="12.75" customHeight="1">
      <c r="A46" s="58">
        <f t="shared" si="6"/>
        <v>20</v>
      </c>
      <c r="B46" s="59"/>
      <c r="C46" s="12">
        <f t="shared" si="7"/>
        <v>20</v>
      </c>
      <c r="D46" s="14"/>
      <c r="E46" s="14">
        <v>1</v>
      </c>
      <c r="F46" s="15" t="s">
        <v>16</v>
      </c>
      <c r="G46" s="61">
        <f t="shared" si="12"/>
        <v>20</v>
      </c>
      <c r="H46" s="14"/>
      <c r="I46" s="14">
        <v>3</v>
      </c>
      <c r="J46" s="15" t="s">
        <v>16</v>
      </c>
      <c r="K46" s="61">
        <f t="shared" si="8"/>
        <v>60</v>
      </c>
      <c r="L46" s="14"/>
      <c r="M46" s="14">
        <v>1</v>
      </c>
      <c r="N46" s="15" t="s">
        <v>16</v>
      </c>
      <c r="O46" s="61">
        <f t="shared" si="9"/>
        <v>20</v>
      </c>
      <c r="P46" s="14">
        <v>0</v>
      </c>
      <c r="Q46" s="15" t="s">
        <v>16</v>
      </c>
      <c r="R46" s="153">
        <f t="shared" si="10"/>
        <v>0</v>
      </c>
      <c r="S46" s="154">
        <f t="shared" si="13"/>
        <v>500</v>
      </c>
      <c r="T46" s="154">
        <f t="shared" si="11"/>
        <v>500</v>
      </c>
      <c r="U46" s="155"/>
      <c r="V46" s="156">
        <f t="shared" si="14"/>
        <v>0</v>
      </c>
    </row>
    <row r="47" spans="1:25" ht="12.75" customHeight="1">
      <c r="A47" s="58" t="str">
        <f t="shared" si="6"/>
        <v>$10 (2X)</v>
      </c>
      <c r="B47" s="59"/>
      <c r="C47" s="12">
        <f t="shared" si="7"/>
        <v>20</v>
      </c>
      <c r="D47" s="14"/>
      <c r="E47" s="14">
        <v>1</v>
      </c>
      <c r="F47" s="15" t="s">
        <v>16</v>
      </c>
      <c r="G47" s="61">
        <f t="shared" si="12"/>
        <v>20</v>
      </c>
      <c r="H47" s="14"/>
      <c r="I47" s="14">
        <v>1</v>
      </c>
      <c r="J47" s="15" t="s">
        <v>16</v>
      </c>
      <c r="K47" s="61">
        <f t="shared" si="8"/>
        <v>20</v>
      </c>
      <c r="L47" s="14"/>
      <c r="M47" s="14">
        <v>3</v>
      </c>
      <c r="N47" s="15" t="s">
        <v>16</v>
      </c>
      <c r="O47" s="61">
        <f t="shared" si="9"/>
        <v>60</v>
      </c>
      <c r="P47" s="14">
        <v>2</v>
      </c>
      <c r="Q47" s="15" t="s">
        <v>16</v>
      </c>
      <c r="R47" s="153">
        <f t="shared" si="10"/>
        <v>40</v>
      </c>
      <c r="S47" s="154">
        <f t="shared" si="13"/>
        <v>700</v>
      </c>
      <c r="T47" s="154">
        <f t="shared" si="11"/>
        <v>700</v>
      </c>
      <c r="U47" s="155"/>
      <c r="V47" s="156">
        <f t="shared" si="14"/>
        <v>0</v>
      </c>
    </row>
    <row r="48" spans="1:25" ht="12.75" customHeight="1">
      <c r="A48" s="157" t="str">
        <f t="shared" si="6"/>
        <v>$5 (2X) + $10</v>
      </c>
      <c r="B48" s="149"/>
      <c r="C48" s="158">
        <f t="shared" si="7"/>
        <v>20</v>
      </c>
      <c r="D48" s="127"/>
      <c r="E48" s="127">
        <v>2</v>
      </c>
      <c r="F48" s="34" t="s">
        <v>16</v>
      </c>
      <c r="G48" s="159">
        <f t="shared" si="12"/>
        <v>40</v>
      </c>
      <c r="H48" s="127"/>
      <c r="I48" s="127">
        <v>1</v>
      </c>
      <c r="J48" s="34" t="s">
        <v>16</v>
      </c>
      <c r="K48" s="159">
        <f t="shared" si="8"/>
        <v>20</v>
      </c>
      <c r="L48" s="127"/>
      <c r="M48" s="127">
        <v>1</v>
      </c>
      <c r="N48" s="34" t="s">
        <v>16</v>
      </c>
      <c r="O48" s="159">
        <f t="shared" si="9"/>
        <v>20</v>
      </c>
      <c r="P48" s="127">
        <v>3</v>
      </c>
      <c r="Q48" s="34" t="s">
        <v>16</v>
      </c>
      <c r="R48" s="160">
        <f t="shared" si="10"/>
        <v>60</v>
      </c>
      <c r="S48" s="154">
        <f t="shared" si="13"/>
        <v>700</v>
      </c>
      <c r="T48" s="154">
        <f t="shared" si="11"/>
        <v>700</v>
      </c>
      <c r="V48" s="156">
        <f t="shared" si="14"/>
        <v>0</v>
      </c>
    </row>
    <row r="49" spans="1:22" ht="12.75" customHeight="1">
      <c r="A49" s="161" t="s">
        <v>27</v>
      </c>
      <c r="B49" s="59"/>
      <c r="C49" s="12"/>
      <c r="D49" s="14"/>
      <c r="E49" s="14">
        <f>SUM(E43:E48)</f>
        <v>19</v>
      </c>
      <c r="F49" s="15"/>
      <c r="G49" s="162">
        <f>SUM(G43:G48)</f>
        <v>185</v>
      </c>
      <c r="H49" s="14"/>
      <c r="I49" s="14">
        <f>SUM(I43:I48)</f>
        <v>18</v>
      </c>
      <c r="J49" s="15"/>
      <c r="K49" s="162">
        <f>SUM(K43:K48)</f>
        <v>185</v>
      </c>
      <c r="L49" s="14"/>
      <c r="M49" s="64">
        <f>SUM(M43:M48)</f>
        <v>17</v>
      </c>
      <c r="N49" s="15"/>
      <c r="O49" s="162">
        <f>SUM(O43:O48)</f>
        <v>175</v>
      </c>
      <c r="P49" s="64">
        <f>SUM(P43:P48)</f>
        <v>17</v>
      </c>
      <c r="Q49" s="15"/>
      <c r="R49" s="163">
        <f>SUM(R43:R48)</f>
        <v>175</v>
      </c>
      <c r="S49" s="154"/>
      <c r="T49" s="154"/>
      <c r="V49" s="156"/>
    </row>
    <row r="50" spans="1:22" ht="12.75" customHeight="1">
      <c r="A50" s="58"/>
      <c r="B50" s="59"/>
      <c r="C50" s="12"/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14"/>
      <c r="P50" s="14"/>
      <c r="Q50" s="14"/>
      <c r="R50" s="86"/>
      <c r="S50" s="164">
        <f>SUM(G49+K49+O49+R49)/4</f>
        <v>180</v>
      </c>
      <c r="T50" s="154"/>
      <c r="V50" s="156"/>
    </row>
    <row r="51" spans="1:22" ht="12.75" customHeight="1" thickBot="1">
      <c r="A51" s="165"/>
      <c r="B51" s="166"/>
      <c r="C51" s="166"/>
      <c r="D51" s="166"/>
      <c r="E51" s="166"/>
      <c r="F51" s="166"/>
      <c r="G51" s="166"/>
      <c r="H51" s="166"/>
      <c r="I51" s="166"/>
      <c r="J51" s="166"/>
      <c r="K51" s="166"/>
      <c r="L51" s="166"/>
      <c r="M51" s="166"/>
      <c r="N51" s="166"/>
      <c r="O51" s="166"/>
      <c r="P51" s="166"/>
      <c r="Q51" s="166"/>
      <c r="R51" s="167"/>
      <c r="S51" s="154"/>
      <c r="T51" s="154"/>
      <c r="V51" s="156"/>
    </row>
    <row r="52" spans="1:22" ht="14.25" customHeight="1">
      <c r="A52" s="6"/>
      <c r="B52" s="4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168"/>
      <c r="Q52" s="6"/>
      <c r="R52" s="6"/>
      <c r="S52" s="6"/>
    </row>
    <row r="53" spans="1:22" ht="14.25" customHeight="1">
      <c r="A53" s="6"/>
      <c r="B53" s="4"/>
      <c r="C53" s="6"/>
      <c r="D53" s="6"/>
      <c r="E53" s="6"/>
      <c r="F53" s="6"/>
      <c r="G53" s="6"/>
      <c r="H53" s="6"/>
      <c r="I53" s="6"/>
      <c r="P53" s="169"/>
      <c r="Q53" s="6"/>
      <c r="R53" s="6"/>
      <c r="S53" s="6"/>
    </row>
    <row r="54" spans="1:22" ht="14.25" customHeight="1">
      <c r="A54" s="23"/>
      <c r="B54" s="4"/>
      <c r="C54" s="6"/>
      <c r="D54" s="6"/>
      <c r="E54" s="6"/>
      <c r="F54" s="23"/>
      <c r="G54" s="6"/>
      <c r="H54" s="6"/>
      <c r="I54" s="8"/>
      <c r="P54" s="6"/>
      <c r="Q54" s="6"/>
      <c r="R54" s="6"/>
      <c r="S54" s="6"/>
    </row>
    <row r="55" spans="1:22" ht="14.25" customHeight="1">
      <c r="A55" s="23"/>
      <c r="B55" s="4"/>
      <c r="C55" s="6"/>
      <c r="D55" s="6"/>
      <c r="E55" s="6"/>
      <c r="F55" s="6"/>
      <c r="G55" s="6"/>
      <c r="H55" s="6"/>
      <c r="I55" s="8"/>
      <c r="P55" s="6"/>
      <c r="Q55" s="6"/>
      <c r="R55" s="6"/>
      <c r="S55" s="6"/>
    </row>
    <row r="56" spans="1:22" ht="14.25" customHeight="1">
      <c r="A56" s="6"/>
      <c r="B56" s="4"/>
      <c r="C56" s="6"/>
      <c r="D56" s="6"/>
      <c r="E56" s="107"/>
      <c r="F56" s="6"/>
      <c r="G56" s="6"/>
      <c r="H56" s="6"/>
      <c r="I56" s="6"/>
      <c r="P56" s="6"/>
      <c r="Q56" s="6"/>
      <c r="R56" s="6"/>
      <c r="S56" s="6"/>
    </row>
    <row r="57" spans="1:22" ht="14.25" customHeight="1">
      <c r="A57" s="6"/>
      <c r="B57" s="4"/>
      <c r="C57" s="6"/>
      <c r="D57" s="6"/>
      <c r="E57" s="6"/>
      <c r="F57" s="6"/>
      <c r="G57" s="107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</row>
    <row r="58" spans="1:22" ht="14.25" customHeight="1">
      <c r="A58" s="6"/>
      <c r="B58" s="4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</row>
    <row r="59" spans="1:22" ht="14.25" customHeight="1">
      <c r="E59" s="6"/>
    </row>
    <row r="60" spans="1:22" ht="14.25" customHeight="1">
      <c r="E60" s="6"/>
    </row>
    <row r="61" spans="1:22" ht="14.25" customHeight="1">
      <c r="E61" s="6"/>
    </row>
    <row r="62" spans="1:22" ht="14.25" customHeight="1">
      <c r="E62" s="6"/>
    </row>
    <row r="63" spans="1:22" ht="14.25" customHeight="1">
      <c r="E63" s="6"/>
    </row>
    <row r="64" spans="1:22" ht="14.25" customHeight="1">
      <c r="B64" s="1"/>
      <c r="E64" s="6"/>
    </row>
    <row r="65" spans="2:5" ht="14.25" customHeight="1">
      <c r="B65" s="1"/>
      <c r="E65" s="6"/>
    </row>
    <row r="66" spans="2:5" ht="14.25" customHeight="1">
      <c r="B66" s="1"/>
      <c r="E66" s="6"/>
    </row>
  </sheetData>
  <mergeCells count="5">
    <mergeCell ref="A1:R1"/>
    <mergeCell ref="A2:R2"/>
    <mergeCell ref="A3:R3"/>
    <mergeCell ref="A4:R4"/>
    <mergeCell ref="E31:K31"/>
  </mergeCells>
  <phoneticPr fontId="0" type="noConversion"/>
  <printOptions horizontalCentered="1"/>
  <pageMargins left="0.28000000000000003" right="0.28000000000000003" top="0.7" bottom="0.2" header="0.5" footer="0.3"/>
  <pageSetup scale="78" orientation="landscape" horizontalDpi="4294967292" vertic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1365</vt:lpstr>
      <vt:lpstr>'1365'!Print_Area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Account Services</dc:creator>
  <cp:lastModifiedBy>sylvia.buzzell</cp:lastModifiedBy>
  <cp:lastPrinted>2014-07-08T19:51:27Z</cp:lastPrinted>
  <dcterms:created xsi:type="dcterms:W3CDTF">1998-07-22T12:50:39Z</dcterms:created>
  <dcterms:modified xsi:type="dcterms:W3CDTF">2017-09-20T19:05:38Z</dcterms:modified>
</cp:coreProperties>
</file>