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sylvia.buzzell\Desktop\"/>
    </mc:Choice>
  </mc:AlternateContent>
  <bookViews>
    <workbookView xWindow="0" yWindow="0" windowWidth="23055" windowHeight="10695" tabRatio="601"/>
  </bookViews>
  <sheets>
    <sheet name="1405" sheetId="1" r:id="rId1"/>
    <sheet name="1405 (2)" sheetId="2" r:id="rId2"/>
    <sheet name="1405 (3)" sheetId="3" r:id="rId3"/>
  </sheets>
  <definedNames>
    <definedName name="_xlnm.Print_Area" localSheetId="0">'1405'!$A$1:$R$34</definedName>
    <definedName name="_xlnm.Print_Area" localSheetId="1">'1405 (2)'!$A$1:$R$26</definedName>
    <definedName name="_xlnm.Print_Area" localSheetId="2">'1405 (3)'!$A$1:$R$26</definedName>
  </definedNames>
  <calcPr calcId="171027"/>
</workbook>
</file>

<file path=xl/calcChain.xml><?xml version="1.0" encoding="utf-8"?>
<calcChain xmlns="http://schemas.openxmlformats.org/spreadsheetml/2006/main">
  <c r="R45" i="1" l="1"/>
  <c r="R46" i="1"/>
  <c r="R47" i="1"/>
  <c r="O45" i="1"/>
  <c r="O46" i="1"/>
  <c r="O47" i="1"/>
  <c r="K44" i="1"/>
  <c r="K45" i="1"/>
  <c r="K46" i="1"/>
  <c r="G45" i="1"/>
  <c r="G46" i="1"/>
  <c r="X45" i="1"/>
  <c r="Z45" i="1" s="1"/>
  <c r="Y45" i="1"/>
  <c r="X46" i="1"/>
  <c r="X47" i="1"/>
  <c r="X48" i="1"/>
  <c r="X49" i="1"/>
  <c r="Z49" i="1" s="1"/>
  <c r="Y49" i="1"/>
  <c r="C49" i="1"/>
  <c r="G49" i="1" s="1"/>
  <c r="A49" i="1"/>
  <c r="A42" i="1"/>
  <c r="C42" i="1"/>
  <c r="A43" i="1"/>
  <c r="C43" i="1"/>
  <c r="A44" i="1"/>
  <c r="C44" i="1"/>
  <c r="A45" i="1"/>
  <c r="C45" i="1"/>
  <c r="A46" i="1"/>
  <c r="C46" i="1"/>
  <c r="A47" i="1"/>
  <c r="C47" i="1"/>
  <c r="K47" i="1" s="1"/>
  <c r="A48" i="1"/>
  <c r="C48" i="1"/>
  <c r="G48" i="1" s="1"/>
  <c r="K33" i="1"/>
  <c r="K21" i="1"/>
  <c r="E21" i="1" s="1"/>
  <c r="K22" i="1"/>
  <c r="M22" i="1" s="1"/>
  <c r="E23" i="1"/>
  <c r="M23" i="1"/>
  <c r="I19" i="1"/>
  <c r="I18" i="1"/>
  <c r="Y48" i="1" s="1"/>
  <c r="I15" i="1"/>
  <c r="I16" i="1"/>
  <c r="Y46" i="1" s="1"/>
  <c r="Z46" i="1" l="1"/>
  <c r="Z48" i="1"/>
  <c r="K48" i="1"/>
  <c r="O48" i="1"/>
  <c r="R48" i="1"/>
  <c r="G47" i="1"/>
  <c r="M21" i="1"/>
  <c r="E22" i="1"/>
  <c r="C33" i="3" l="1"/>
  <c r="G33" i="3"/>
  <c r="C34" i="3"/>
  <c r="G34" i="3"/>
  <c r="C35" i="3"/>
  <c r="G35" i="3"/>
  <c r="C36" i="3"/>
  <c r="G36" i="3"/>
  <c r="C37" i="3"/>
  <c r="G37" i="3"/>
  <c r="G38" i="3"/>
  <c r="K33" i="3"/>
  <c r="K34" i="3"/>
  <c r="K35" i="3"/>
  <c r="K36" i="3"/>
  <c r="K37" i="3"/>
  <c r="K38" i="3"/>
  <c r="O33" i="3"/>
  <c r="O34" i="3"/>
  <c r="O35" i="3"/>
  <c r="O36" i="3"/>
  <c r="O37" i="3"/>
  <c r="O38" i="3"/>
  <c r="R33" i="3"/>
  <c r="R34" i="3"/>
  <c r="R35" i="3"/>
  <c r="R36" i="3"/>
  <c r="R37" i="3"/>
  <c r="R38" i="3"/>
  <c r="X41" i="3"/>
  <c r="P38" i="3"/>
  <c r="M38" i="3"/>
  <c r="I38" i="3"/>
  <c r="E38" i="3"/>
  <c r="X37" i="3"/>
  <c r="I15" i="3"/>
  <c r="Y37" i="3"/>
  <c r="Z37" i="3"/>
  <c r="A37" i="3"/>
  <c r="X36" i="3"/>
  <c r="I14" i="3"/>
  <c r="Y36" i="3"/>
  <c r="Z36" i="3"/>
  <c r="A36" i="3"/>
  <c r="X35" i="3"/>
  <c r="I13" i="3"/>
  <c r="Y35" i="3"/>
  <c r="Z35" i="3"/>
  <c r="A35" i="3"/>
  <c r="X34" i="3"/>
  <c r="I12" i="3"/>
  <c r="Y34" i="3"/>
  <c r="Z34" i="3"/>
  <c r="A34" i="3"/>
  <c r="X33" i="3"/>
  <c r="I11" i="3"/>
  <c r="Y33" i="3"/>
  <c r="Z33" i="3"/>
  <c r="A33" i="3"/>
  <c r="K26" i="3"/>
  <c r="K9" i="3"/>
  <c r="K16" i="3"/>
  <c r="K25" i="3"/>
  <c r="K13" i="3"/>
  <c r="G25" i="3"/>
  <c r="K15" i="3"/>
  <c r="K24" i="3"/>
  <c r="K12" i="3"/>
  <c r="G24" i="3"/>
  <c r="K14" i="3"/>
  <c r="K23" i="3"/>
  <c r="K11" i="3"/>
  <c r="G23" i="3"/>
  <c r="M11" i="3"/>
  <c r="M12" i="3"/>
  <c r="M13" i="3"/>
  <c r="M14" i="3"/>
  <c r="M15" i="3"/>
  <c r="M16" i="3"/>
  <c r="M17" i="3"/>
  <c r="M18" i="3"/>
  <c r="M20" i="3"/>
  <c r="K6" i="3"/>
  <c r="O11" i="3"/>
  <c r="O12" i="3"/>
  <c r="O13" i="3"/>
  <c r="O14" i="3"/>
  <c r="O15" i="3"/>
  <c r="O16" i="3"/>
  <c r="R16" i="3"/>
  <c r="O17" i="3"/>
  <c r="R17" i="3"/>
  <c r="R18" i="3"/>
  <c r="R20" i="3"/>
  <c r="O18" i="3"/>
  <c r="O20" i="3"/>
  <c r="K18" i="3"/>
  <c r="K20" i="3"/>
  <c r="I18" i="3"/>
  <c r="I20" i="3"/>
  <c r="G18" i="3"/>
  <c r="G20" i="3"/>
  <c r="E20" i="3"/>
  <c r="E18" i="3"/>
  <c r="E17" i="3"/>
  <c r="E16" i="3"/>
  <c r="E15" i="3"/>
  <c r="E14" i="3"/>
  <c r="E13" i="3"/>
  <c r="E12" i="3"/>
  <c r="E11" i="3"/>
  <c r="G6" i="3"/>
  <c r="O6" i="3"/>
  <c r="K17" i="2"/>
  <c r="C33" i="2"/>
  <c r="G33" i="2"/>
  <c r="C34" i="2"/>
  <c r="G34" i="2"/>
  <c r="C35" i="2"/>
  <c r="G35" i="2"/>
  <c r="C36" i="2"/>
  <c r="G36" i="2"/>
  <c r="C37" i="2"/>
  <c r="G37" i="2"/>
  <c r="G38" i="2"/>
  <c r="K33" i="2"/>
  <c r="K34" i="2"/>
  <c r="K35" i="2"/>
  <c r="K36" i="2"/>
  <c r="K37" i="2"/>
  <c r="K38" i="2"/>
  <c r="O33" i="2"/>
  <c r="O34" i="2"/>
  <c r="O35" i="2"/>
  <c r="O36" i="2"/>
  <c r="O37" i="2"/>
  <c r="O38" i="2"/>
  <c r="R33" i="2"/>
  <c r="R34" i="2"/>
  <c r="R35" i="2"/>
  <c r="R36" i="2"/>
  <c r="R37" i="2"/>
  <c r="R38" i="2"/>
  <c r="X41" i="2"/>
  <c r="P38" i="2"/>
  <c r="M38" i="2"/>
  <c r="I38" i="2"/>
  <c r="E38" i="2"/>
  <c r="X37" i="2"/>
  <c r="I15" i="2"/>
  <c r="Y37" i="2"/>
  <c r="Z37" i="2"/>
  <c r="A37" i="2"/>
  <c r="X36" i="2"/>
  <c r="I14" i="2"/>
  <c r="Y36" i="2"/>
  <c r="Z36" i="2"/>
  <c r="A36" i="2"/>
  <c r="X35" i="2"/>
  <c r="I13" i="2"/>
  <c r="Y35" i="2"/>
  <c r="Z35" i="2"/>
  <c r="A35" i="2"/>
  <c r="X34" i="2"/>
  <c r="I12" i="2"/>
  <c r="Y34" i="2"/>
  <c r="Z34" i="2"/>
  <c r="A34" i="2"/>
  <c r="X33" i="2"/>
  <c r="I11" i="2"/>
  <c r="Y33" i="2"/>
  <c r="Z33" i="2"/>
  <c r="A33" i="2"/>
  <c r="K26" i="2"/>
  <c r="K9" i="2"/>
  <c r="K16" i="2"/>
  <c r="K25" i="2"/>
  <c r="K13" i="2"/>
  <c r="G25" i="2"/>
  <c r="K15" i="2"/>
  <c r="K24" i="2"/>
  <c r="K12" i="2"/>
  <c r="G24" i="2"/>
  <c r="K14" i="2"/>
  <c r="K23" i="2"/>
  <c r="K11" i="2"/>
  <c r="G23" i="2"/>
  <c r="M11" i="2"/>
  <c r="M12" i="2"/>
  <c r="M13" i="2"/>
  <c r="M14" i="2"/>
  <c r="M15" i="2"/>
  <c r="M16" i="2"/>
  <c r="M17" i="2"/>
  <c r="M18" i="2"/>
  <c r="M20" i="2"/>
  <c r="K6" i="2"/>
  <c r="O11" i="2"/>
  <c r="O12" i="2"/>
  <c r="O13" i="2"/>
  <c r="O14" i="2"/>
  <c r="O15" i="2"/>
  <c r="O16" i="2"/>
  <c r="R16" i="2"/>
  <c r="O17" i="2"/>
  <c r="R17" i="2"/>
  <c r="R18" i="2"/>
  <c r="R20" i="2"/>
  <c r="O18" i="2"/>
  <c r="O20" i="2"/>
  <c r="K18" i="2"/>
  <c r="K20" i="2"/>
  <c r="I18" i="2"/>
  <c r="I20" i="2"/>
  <c r="G18" i="2"/>
  <c r="G20" i="2"/>
  <c r="E20" i="2"/>
  <c r="E18" i="2"/>
  <c r="E17" i="2"/>
  <c r="E16" i="2"/>
  <c r="E15" i="2"/>
  <c r="E14" i="2"/>
  <c r="E13" i="2"/>
  <c r="E12" i="2"/>
  <c r="E11" i="2"/>
  <c r="G6" i="2"/>
  <c r="O6" i="2"/>
  <c r="X42" i="1"/>
  <c r="X43" i="1"/>
  <c r="X44" i="1"/>
  <c r="X41" i="1"/>
  <c r="G42" i="1"/>
  <c r="O43" i="1"/>
  <c r="O49" i="1"/>
  <c r="I12" i="1"/>
  <c r="Y42" i="1" s="1"/>
  <c r="I13" i="1"/>
  <c r="Y43" i="1" s="1"/>
  <c r="I14" i="1"/>
  <c r="Y44" i="1" s="1"/>
  <c r="Z44" i="1" s="1"/>
  <c r="I17" i="1"/>
  <c r="Y47" i="1" s="1"/>
  <c r="Z47" i="1" s="1"/>
  <c r="P50" i="1"/>
  <c r="M50" i="1"/>
  <c r="I50" i="1"/>
  <c r="E50" i="1"/>
  <c r="G44" i="1"/>
  <c r="O42" i="1"/>
  <c r="R44" i="1"/>
  <c r="O44" i="1"/>
  <c r="K42" i="1"/>
  <c r="G25" i="1"/>
  <c r="G27" i="1" s="1"/>
  <c r="C41" i="1"/>
  <c r="G41" i="1" s="1"/>
  <c r="A41" i="1"/>
  <c r="I11" i="1"/>
  <c r="K11" i="1" s="1"/>
  <c r="E11" i="1" s="1"/>
  <c r="R41" i="1"/>
  <c r="K9" i="1"/>
  <c r="G6" i="1"/>
  <c r="K41" i="1"/>
  <c r="O41" i="1"/>
  <c r="K13" i="1" l="1"/>
  <c r="G32" i="1" s="1"/>
  <c r="R42" i="1"/>
  <c r="Z43" i="1"/>
  <c r="K20" i="1"/>
  <c r="K32" i="1" s="1"/>
  <c r="K16" i="1"/>
  <c r="K15" i="1"/>
  <c r="K18" i="1"/>
  <c r="K19" i="1"/>
  <c r="K49" i="1"/>
  <c r="R49" i="1"/>
  <c r="Z42" i="1"/>
  <c r="O50" i="1"/>
  <c r="K14" i="1"/>
  <c r="Y41" i="1"/>
  <c r="Z41" i="1" s="1"/>
  <c r="I25" i="1"/>
  <c r="I27" i="1" s="1"/>
  <c r="K43" i="1"/>
  <c r="R43" i="1"/>
  <c r="G43" i="1"/>
  <c r="G50" i="1" s="1"/>
  <c r="E20" i="1"/>
  <c r="K12" i="1"/>
  <c r="G31" i="1" s="1"/>
  <c r="M20" i="1"/>
  <c r="K17" i="1"/>
  <c r="M11" i="1"/>
  <c r="G30" i="1"/>
  <c r="E13" i="1" l="1"/>
  <c r="M13" i="1"/>
  <c r="M17" i="1"/>
  <c r="K31" i="1"/>
  <c r="M14" i="1"/>
  <c r="K30" i="1"/>
  <c r="K50" i="1"/>
  <c r="E18" i="1"/>
  <c r="M18" i="1"/>
  <c r="M15" i="1"/>
  <c r="E15" i="1"/>
  <c r="E16" i="1"/>
  <c r="M16" i="1"/>
  <c r="R50" i="1"/>
  <c r="E14" i="1"/>
  <c r="E19" i="1"/>
  <c r="M19" i="1"/>
  <c r="M12" i="1"/>
  <c r="E17" i="1"/>
  <c r="E12" i="1"/>
  <c r="K34" i="1"/>
  <c r="E24" i="1"/>
  <c r="M24" i="1"/>
  <c r="K25" i="1"/>
  <c r="K27" i="1" s="1"/>
  <c r="E27" i="1" s="1"/>
  <c r="X53" i="1" l="1"/>
  <c r="M25" i="1"/>
  <c r="M27" i="1" s="1"/>
  <c r="K6" i="1" s="1"/>
  <c r="E25" i="1"/>
  <c r="O24" i="1" l="1"/>
  <c r="O21" i="1"/>
  <c r="O12" i="1"/>
  <c r="O19" i="1"/>
  <c r="O20" i="1"/>
  <c r="O22" i="1"/>
  <c r="O18" i="1"/>
  <c r="O23" i="1"/>
  <c r="O17" i="1"/>
  <c r="O13" i="1"/>
  <c r="O15" i="1"/>
  <c r="O6" i="1"/>
  <c r="O14" i="1"/>
  <c r="O16" i="1"/>
  <c r="O11" i="1"/>
  <c r="R24" i="1" l="1"/>
  <c r="R20" i="1"/>
  <c r="O25" i="1"/>
  <c r="O27" i="1" s="1"/>
  <c r="R25" i="1" l="1"/>
  <c r="R27" i="1" s="1"/>
</calcChain>
</file>

<file path=xl/sharedStrings.xml><?xml version="1.0" encoding="utf-8"?>
<sst xmlns="http://schemas.openxmlformats.org/spreadsheetml/2006/main" count="252" uniqueCount="47">
  <si>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</si>
  <si>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</si>
  <si>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</si>
  <si>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</si>
  <si>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</si>
  <si>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</si>
  <si>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</si>
  <si>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</si>
  <si>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</si>
  <si>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</si>
  <si>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</si>
  <si>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</si>
  <si>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</si>
  <si>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</si>
  <si>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</si>
  <si>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</si>
  <si>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</si>
  <si>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</si>
  <si>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</si>
  <si>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</si>
  <si>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</si>
  <si>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</si>
  <si>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</si>
  <si>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</si>
  <si>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</si>
  <si>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</si>
  <si>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</si>
  <si>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</si>
  <si>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</si>
  <si>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</si>
  <si>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</si>
  <si>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</si>
  <si>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</si>
  <si>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</si>
  <si>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</si>
  <si>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INSTANT GAME 1405 - "I HEART CASH"</t>
  </si>
  <si>
    <t>FEBRUARY 7, 2017 - VERSION B</t>
  </si>
  <si>
    <t>One of the following GLEPS will be used in each book of tickets.  Approximately 25% of the books will use one of the below structures.</t>
  </si>
  <si>
    <t>INSTANT GAME 1428 - "40th Anniversary"</t>
  </si>
  <si>
    <t>MONEY BAG = WIN ALL 5 PRIZES</t>
  </si>
  <si>
    <t>$2x5</t>
  </si>
  <si>
    <r>
      <t xml:space="preserve">$2x5 </t>
    </r>
    <r>
      <rPr>
        <b/>
        <sz val="12"/>
        <color rgb="FFFF0000"/>
        <rFont val="Calibri"/>
        <family val="2"/>
        <scheme val="minor"/>
      </rPr>
      <t>(MONEY BAG)</t>
    </r>
  </si>
  <si>
    <r>
      <t>$5x2 + $10x3</t>
    </r>
    <r>
      <rPr>
        <b/>
        <sz val="12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(MONEY BAG)</t>
    </r>
  </si>
  <si>
    <t>$20x2</t>
  </si>
  <si>
    <t>APRIL 6, 2017 - VERSION B</t>
  </si>
  <si>
    <t>$2x2 + $10</t>
  </si>
  <si>
    <r>
      <t xml:space="preserve">$1x4 + $10 </t>
    </r>
    <r>
      <rPr>
        <b/>
        <sz val="12"/>
        <color rgb="FFFF0000"/>
        <rFont val="Calibri"/>
        <family val="2"/>
        <scheme val="minor"/>
      </rPr>
      <t>(MONEY BAG)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</si>
</sst>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13" xfId="0" applyFont="1" applyBorder="1"/>
    <xf numFmtId="0" fontId="2" fillId="0" borderId="14" xfId="0" applyFont="1" applyBorder="1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8" fontId="2" fillId="0" borderId="0" xfId="2" applyFont="1" applyBorder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0" borderId="5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0" fontId="2" fillId="0" borderId="3" xfId="0" applyNumberFormat="1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left"/>
    </xf>
    <xf numFmtId="0" fontId="2" fillId="0" borderId="10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6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6" xfId="0" applyFont="1" applyFill="1" applyBorder="1"/>
    <xf numFmtId="5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5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0" fontId="2" fillId="0" borderId="0" xfId="0" applyFont="1" applyFill="1"/>
    <xf numFmtId="6" fontId="2" fillId="0" borderId="5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6" fontId="2" fillId="0" borderId="8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7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0" fontId="2" fillId="0" borderId="4" xfId="0" applyFont="1" applyBorder="1"/>
    <xf numFmtId="0" fontId="2" fillId="0" borderId="9" xfId="0" applyFont="1" applyBorder="1"/>
    <xf numFmtId="6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left"/>
    </xf>
    <xf numFmtId="0" fontId="2" fillId="2" borderId="0" xfId="0" applyFont="1" applyFill="1"/>
    <xf numFmtId="6" fontId="2" fillId="2" borderId="10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left"/>
    </xf>
    <xf numFmtId="6" fontId="2" fillId="0" borderId="15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0" fontId="4" fillId="0" borderId="18" xfId="0" applyFont="1" applyBorder="1"/>
    <xf numFmtId="0" fontId="4" fillId="0" borderId="2" xfId="0" applyFont="1" applyBorder="1"/>
    <xf numFmtId="6" fontId="2" fillId="0" borderId="24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7" fontId="2" fillId="0" borderId="1" xfId="0" applyNumberFormat="1" applyFont="1" applyFill="1" applyBorder="1" applyAlignment="1">
      <alignment horizontal="left"/>
    </xf>
    <xf numFmtId="167" fontId="2" fillId="0" borderId="2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2" fillId="2" borderId="0" xfId="0" applyNumberFormat="1" applyFont="1" applyFill="1" applyBorder="1" applyAlignment="1">
      <alignment horizontal="left"/>
    </xf>
    <xf numFmtId="6" fontId="2" fillId="0" borderId="10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1"/>
  <sheetViews>
    <sheetView tabSelected="1" zoomScaleNormal="100" zoomScaleSheetLayoutView="70" workbookViewId="0">
      <selection activeCell="L24" sqref="L24"/>
    </sheetView>
  </sheetViews>
  <sheetFormatPr defaultColWidth="10.7109375" defaultRowHeight="14.25" customHeight="1"/>
  <cols>
    <col min="1" max="1" width="28.5703125" style="3" bestFit="1" customWidth="1"/>
    <col min="2" max="2" width="5" style="152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4.140625" style="3" customWidth="1"/>
    <col min="17" max="17" width="2.7109375" style="3" customWidth="1"/>
    <col min="18" max="18" width="8.85546875" style="4" bestFit="1" customWidth="1"/>
    <col min="19" max="19" width="3.28515625" style="3" bestFit="1" customWidth="1"/>
    <col min="20" max="20" width="2.28515625" style="3" bestFit="1" customWidth="1"/>
    <col min="21" max="21" width="8.7109375" style="3" bestFit="1" customWidth="1"/>
    <col min="22" max="22" width="7.7109375" style="3" customWidth="1"/>
    <col min="23" max="23" width="1.7109375" style="3" customWidth="1"/>
    <col min="24" max="24" width="8.42578125" style="3" bestFit="1" customWidth="1"/>
    <col min="25" max="25" width="12.85546875" style="3" bestFit="1" customWidth="1"/>
    <col min="26" max="26" width="10.7109375" style="3"/>
    <col min="27" max="27" width="10.85546875" style="3" bestFit="1" customWidth="1"/>
    <col min="28" max="16384" width="10.7109375" style="3"/>
  </cols>
  <sheetData>
    <row r="1" spans="1:26" ht="14.25" customHeight="1">
      <c r="A1" s="193" t="s">
        <v>26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"/>
      <c r="T1" s="1"/>
      <c r="U1" s="2"/>
    </row>
    <row r="2" spans="1:26" ht="14.25" customHeight="1">
      <c r="A2" s="195" t="s">
        <v>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4"/>
      <c r="T2" s="4"/>
      <c r="U2" s="5"/>
    </row>
    <row r="3" spans="1:26" ht="14.25" customHeight="1">
      <c r="A3" s="195" t="s">
        <v>38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4"/>
      <c r="T3" s="4"/>
      <c r="U3" s="5"/>
    </row>
    <row r="4" spans="1:26" ht="14.25" customHeight="1">
      <c r="A4" s="197" t="s">
        <v>44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990000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990000</v>
      </c>
      <c r="H6" s="14" t="s">
        <v>0</v>
      </c>
      <c r="I6" s="17" t="s">
        <v>2</v>
      </c>
      <c r="J6" s="16"/>
      <c r="K6" s="18">
        <f>+M27</f>
        <v>731940</v>
      </c>
      <c r="L6" s="16"/>
      <c r="M6" s="19" t="s">
        <v>3</v>
      </c>
      <c r="N6" s="16"/>
      <c r="O6" s="20">
        <f>K6/G6</f>
        <v>0.73933333333333329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27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28</v>
      </c>
      <c r="C9" s="19"/>
      <c r="D9" s="19"/>
      <c r="E9" s="17" t="s">
        <v>6</v>
      </c>
      <c r="F9" s="17"/>
      <c r="G9" s="17">
        <v>150</v>
      </c>
      <c r="H9" s="17"/>
      <c r="I9" s="30">
        <v>30000</v>
      </c>
      <c r="J9" s="30"/>
      <c r="K9" s="31">
        <f>A6/I9</f>
        <v>33</v>
      </c>
      <c r="L9" s="17"/>
      <c r="M9" s="17" t="s">
        <v>7</v>
      </c>
      <c r="N9" s="17"/>
      <c r="O9" s="17" t="s">
        <v>8</v>
      </c>
      <c r="P9" s="27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29</v>
      </c>
      <c r="C10" s="34" t="s">
        <v>9</v>
      </c>
      <c r="D10" s="35"/>
      <c r="E10" s="36" t="s">
        <v>10</v>
      </c>
      <c r="F10" s="36"/>
      <c r="G10" s="36" t="s">
        <v>33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 t="shared" ref="E11:E27" si="0">$A$6/K11</f>
        <v>7.1428571428571432</v>
      </c>
      <c r="F11" s="49"/>
      <c r="G11" s="48">
        <v>21</v>
      </c>
      <c r="H11" s="50"/>
      <c r="I11" s="51">
        <f t="shared" ref="I11:I17" si="1">G11*($I$9/$G$9)</f>
        <v>4200</v>
      </c>
      <c r="J11" s="51"/>
      <c r="K11" s="52">
        <f t="shared" ref="K11:K21" si="2">I11*$K$9</f>
        <v>138600</v>
      </c>
      <c r="L11" s="53"/>
      <c r="M11" s="54">
        <f t="shared" ref="M11:M24" si="3">K11*C11</f>
        <v>138600</v>
      </c>
      <c r="N11" s="55"/>
      <c r="O11" s="56">
        <f t="shared" ref="O11:O24" si="4">(M11/$K$6)</f>
        <v>0.18935978358881875</v>
      </c>
      <c r="P11" s="57"/>
      <c r="Q11" s="50"/>
      <c r="R11" s="58"/>
      <c r="S11" s="59"/>
      <c r="T11" s="4"/>
      <c r="U11" s="5"/>
      <c r="V11" s="60"/>
    </row>
    <row r="12" spans="1:26" ht="14.25" customHeight="1">
      <c r="A12" s="71">
        <v>2</v>
      </c>
      <c r="B12" s="61">
        <v>1</v>
      </c>
      <c r="C12" s="62">
        <v>2</v>
      </c>
      <c r="D12" s="63"/>
      <c r="E12" s="64">
        <f t="shared" si="0"/>
        <v>18.75</v>
      </c>
      <c r="F12" s="26"/>
      <c r="G12" s="64">
        <v>8</v>
      </c>
      <c r="H12" s="17"/>
      <c r="I12" s="65">
        <f t="shared" si="1"/>
        <v>1600</v>
      </c>
      <c r="J12" s="65"/>
      <c r="K12" s="30">
        <f t="shared" si="2"/>
        <v>52800</v>
      </c>
      <c r="L12" s="66"/>
      <c r="M12" s="67">
        <f t="shared" si="3"/>
        <v>105600</v>
      </c>
      <c r="N12" s="68"/>
      <c r="O12" s="69">
        <f t="shared" si="4"/>
        <v>0.14427412082957619</v>
      </c>
      <c r="P12" s="153"/>
      <c r="Q12" s="17"/>
      <c r="R12" s="16"/>
      <c r="S12" s="59"/>
      <c r="T12" s="4"/>
      <c r="U12" s="5"/>
      <c r="V12" s="60"/>
    </row>
    <row r="13" spans="1:26" ht="14.25" customHeight="1">
      <c r="A13" s="44">
        <v>4</v>
      </c>
      <c r="B13" s="45">
        <v>1</v>
      </c>
      <c r="C13" s="46">
        <v>4</v>
      </c>
      <c r="D13" s="47"/>
      <c r="E13" s="48">
        <f t="shared" si="0"/>
        <v>30</v>
      </c>
      <c r="F13" s="49"/>
      <c r="G13" s="48">
        <v>5</v>
      </c>
      <c r="H13" s="50"/>
      <c r="I13" s="51">
        <f t="shared" si="1"/>
        <v>1000</v>
      </c>
      <c r="J13" s="51"/>
      <c r="K13" s="52">
        <f t="shared" si="2"/>
        <v>33000</v>
      </c>
      <c r="L13" s="53"/>
      <c r="M13" s="54">
        <f t="shared" si="3"/>
        <v>132000</v>
      </c>
      <c r="N13" s="55"/>
      <c r="O13" s="56">
        <f t="shared" si="4"/>
        <v>0.18034265103697025</v>
      </c>
      <c r="P13" s="57"/>
      <c r="Q13" s="50"/>
      <c r="R13" s="58"/>
      <c r="S13" s="59"/>
      <c r="T13" s="4"/>
      <c r="U13" s="5"/>
      <c r="V13" s="60"/>
    </row>
    <row r="14" spans="1:26" ht="14.25" customHeight="1">
      <c r="A14" s="71">
        <v>10</v>
      </c>
      <c r="B14" s="61">
        <v>1</v>
      </c>
      <c r="C14" s="62">
        <v>10</v>
      </c>
      <c r="D14" s="63"/>
      <c r="E14" s="64">
        <f t="shared" si="0"/>
        <v>600</v>
      </c>
      <c r="F14" s="26"/>
      <c r="G14" s="64">
        <v>0.25</v>
      </c>
      <c r="H14" s="17"/>
      <c r="I14" s="65">
        <f t="shared" si="1"/>
        <v>50</v>
      </c>
      <c r="J14" s="65"/>
      <c r="K14" s="30">
        <f t="shared" si="2"/>
        <v>1650</v>
      </c>
      <c r="L14" s="66"/>
      <c r="M14" s="67">
        <f t="shared" si="3"/>
        <v>16500</v>
      </c>
      <c r="N14" s="68"/>
      <c r="O14" s="69">
        <f t="shared" si="4"/>
        <v>2.2542831379621282E-2</v>
      </c>
      <c r="P14" s="153"/>
      <c r="Q14" s="17"/>
      <c r="R14" s="154"/>
      <c r="S14" s="59"/>
      <c r="T14" s="4"/>
      <c r="U14" s="5"/>
      <c r="V14" s="60"/>
    </row>
    <row r="15" spans="1:26" ht="14.25" customHeight="1">
      <c r="A15" s="71" t="s">
        <v>40</v>
      </c>
      <c r="B15" s="61">
        <v>5</v>
      </c>
      <c r="C15" s="62">
        <v>10</v>
      </c>
      <c r="D15" s="63"/>
      <c r="E15" s="64">
        <f t="shared" ref="E15" si="5">$A$6/K15</f>
        <v>600</v>
      </c>
      <c r="F15" s="26"/>
      <c r="G15" s="64">
        <v>0.25</v>
      </c>
      <c r="H15" s="17"/>
      <c r="I15" s="65">
        <f t="shared" ref="I15" si="6">G15*($I$9/$G$9)</f>
        <v>50</v>
      </c>
      <c r="J15" s="65"/>
      <c r="K15" s="30">
        <f t="shared" ref="K15" si="7">I15*$K$9</f>
        <v>1650</v>
      </c>
      <c r="L15" s="66"/>
      <c r="M15" s="67">
        <f t="shared" ref="M15" si="8">K15*C15</f>
        <v>16500</v>
      </c>
      <c r="N15" s="68"/>
      <c r="O15" s="69">
        <f t="shared" ref="O15" si="9">(M15/$K$6)</f>
        <v>2.2542831379621282E-2</v>
      </c>
      <c r="P15" s="153"/>
      <c r="Q15" s="17"/>
      <c r="R15" s="154"/>
      <c r="S15" s="59"/>
      <c r="T15" s="4"/>
      <c r="U15" s="5"/>
      <c r="V15" s="60"/>
    </row>
    <row r="16" spans="1:26" ht="14.25" customHeight="1">
      <c r="A16" s="71" t="s">
        <v>41</v>
      </c>
      <c r="B16" s="61">
        <v>1</v>
      </c>
      <c r="C16" s="62">
        <v>10</v>
      </c>
      <c r="D16" s="63"/>
      <c r="E16" s="64">
        <f t="shared" ref="E16" si="10">$A$6/K16</f>
        <v>600</v>
      </c>
      <c r="F16" s="26"/>
      <c r="G16" s="64">
        <v>0.25</v>
      </c>
      <c r="H16" s="17"/>
      <c r="I16" s="65">
        <f t="shared" ref="I16" si="11">G16*($I$9/$G$9)</f>
        <v>50</v>
      </c>
      <c r="J16" s="65"/>
      <c r="K16" s="30">
        <f t="shared" ref="K16" si="12">I16*$K$9</f>
        <v>1650</v>
      </c>
      <c r="L16" s="66"/>
      <c r="M16" s="67">
        <f t="shared" ref="M16" si="13">K16*C16</f>
        <v>16500</v>
      </c>
      <c r="N16" s="68"/>
      <c r="O16" s="69">
        <f t="shared" ref="O16" si="14">(M16/$K$6)</f>
        <v>2.2542831379621282E-2</v>
      </c>
      <c r="P16" s="153"/>
      <c r="Q16" s="17"/>
      <c r="R16" s="154"/>
      <c r="S16" s="59"/>
      <c r="T16" s="4"/>
      <c r="U16" s="5"/>
      <c r="V16" s="60"/>
    </row>
    <row r="17" spans="1:22" ht="14.25" customHeight="1">
      <c r="A17" s="44">
        <v>14</v>
      </c>
      <c r="B17" s="45">
        <v>1</v>
      </c>
      <c r="C17" s="46">
        <v>14</v>
      </c>
      <c r="D17" s="47"/>
      <c r="E17" s="48">
        <f t="shared" si="0"/>
        <v>300</v>
      </c>
      <c r="F17" s="49"/>
      <c r="G17" s="48">
        <v>0.5</v>
      </c>
      <c r="H17" s="50"/>
      <c r="I17" s="51">
        <f t="shared" si="1"/>
        <v>100</v>
      </c>
      <c r="J17" s="51"/>
      <c r="K17" s="52">
        <f t="shared" si="2"/>
        <v>3300</v>
      </c>
      <c r="L17" s="53"/>
      <c r="M17" s="54">
        <f t="shared" si="3"/>
        <v>46200</v>
      </c>
      <c r="N17" s="55"/>
      <c r="O17" s="56">
        <f t="shared" si="4"/>
        <v>6.3119927862939587E-2</v>
      </c>
      <c r="P17" s="57"/>
      <c r="Q17" s="50"/>
      <c r="R17" s="155" t="s">
        <v>24</v>
      </c>
      <c r="S17" s="59"/>
      <c r="T17" s="4"/>
      <c r="U17" s="5"/>
      <c r="V17" s="60"/>
    </row>
    <row r="18" spans="1:22" ht="14.25" customHeight="1">
      <c r="A18" s="44" t="s">
        <v>45</v>
      </c>
      <c r="B18" s="45">
        <v>3</v>
      </c>
      <c r="C18" s="46">
        <v>14</v>
      </c>
      <c r="D18" s="47"/>
      <c r="E18" s="48">
        <f t="shared" ref="E18:E19" si="15">$A$6/K18</f>
        <v>600</v>
      </c>
      <c r="F18" s="49"/>
      <c r="G18" s="48">
        <v>0.25</v>
      </c>
      <c r="H18" s="50"/>
      <c r="I18" s="51">
        <f t="shared" ref="I18:I19" si="16">G18*($I$9/$G$9)</f>
        <v>50</v>
      </c>
      <c r="J18" s="51"/>
      <c r="K18" s="52">
        <f t="shared" ref="K18:K19" si="17">I18*$K$9</f>
        <v>1650</v>
      </c>
      <c r="L18" s="53"/>
      <c r="M18" s="54">
        <f t="shared" ref="M18:M19" si="18">K18*C18</f>
        <v>23100</v>
      </c>
      <c r="N18" s="55"/>
      <c r="O18" s="56">
        <f t="shared" ref="O18:O19" si="19">(M18/$K$6)</f>
        <v>3.1559963931469794E-2</v>
      </c>
      <c r="P18" s="57"/>
      <c r="Q18" s="50"/>
      <c r="R18" s="155"/>
      <c r="S18" s="59"/>
      <c r="T18" s="4"/>
      <c r="U18" s="5"/>
      <c r="V18" s="60"/>
    </row>
    <row r="19" spans="1:22" ht="14.25" customHeight="1">
      <c r="A19" s="44" t="s">
        <v>46</v>
      </c>
      <c r="B19" s="45">
        <v>1</v>
      </c>
      <c r="C19" s="46">
        <v>14</v>
      </c>
      <c r="D19" s="47"/>
      <c r="E19" s="48">
        <f t="shared" si="15"/>
        <v>600</v>
      </c>
      <c r="F19" s="49"/>
      <c r="G19" s="48">
        <v>0.25</v>
      </c>
      <c r="H19" s="50"/>
      <c r="I19" s="51">
        <f t="shared" si="16"/>
        <v>50</v>
      </c>
      <c r="J19" s="51"/>
      <c r="K19" s="52">
        <f t="shared" si="17"/>
        <v>1650</v>
      </c>
      <c r="L19" s="53"/>
      <c r="M19" s="54">
        <f t="shared" si="18"/>
        <v>23100</v>
      </c>
      <c r="N19" s="55"/>
      <c r="O19" s="56">
        <f t="shared" si="19"/>
        <v>3.1559963931469794E-2</v>
      </c>
      <c r="P19" s="57"/>
      <c r="Q19" s="50"/>
      <c r="R19" s="155"/>
      <c r="S19" s="59"/>
      <c r="T19" s="4"/>
      <c r="U19" s="5"/>
      <c r="V19" s="60"/>
    </row>
    <row r="20" spans="1:22" ht="14.25" customHeight="1">
      <c r="A20" s="71">
        <v>40</v>
      </c>
      <c r="B20" s="61">
        <v>1</v>
      </c>
      <c r="C20" s="62">
        <v>40</v>
      </c>
      <c r="D20" s="63"/>
      <c r="E20" s="64">
        <f t="shared" si="0"/>
        <v>1500</v>
      </c>
      <c r="F20" s="26"/>
      <c r="G20" s="64" t="s">
        <v>0</v>
      </c>
      <c r="H20" s="17"/>
      <c r="I20" s="65">
        <v>20</v>
      </c>
      <c r="J20" s="65"/>
      <c r="K20" s="30">
        <f t="shared" si="2"/>
        <v>660</v>
      </c>
      <c r="L20" s="66"/>
      <c r="M20" s="67">
        <f t="shared" si="3"/>
        <v>26400</v>
      </c>
      <c r="N20" s="68"/>
      <c r="O20" s="69">
        <f t="shared" si="4"/>
        <v>3.6068530207394048E-2</v>
      </c>
      <c r="P20" s="153"/>
      <c r="Q20" s="26"/>
      <c r="R20" s="154">
        <f>SUM(O11:O22)</f>
        <v>0.81965734896302989</v>
      </c>
      <c r="S20" s="59"/>
      <c r="T20" s="4"/>
      <c r="U20" s="5"/>
      <c r="V20" s="60"/>
    </row>
    <row r="21" spans="1:22" ht="14.25" customHeight="1">
      <c r="A21" s="71" t="s">
        <v>43</v>
      </c>
      <c r="B21" s="61">
        <v>2</v>
      </c>
      <c r="C21" s="62">
        <v>40</v>
      </c>
      <c r="D21" s="63"/>
      <c r="E21" s="64">
        <f t="shared" si="0"/>
        <v>1500</v>
      </c>
      <c r="F21" s="26"/>
      <c r="G21" s="64"/>
      <c r="H21" s="17"/>
      <c r="I21" s="65">
        <v>20</v>
      </c>
      <c r="J21" s="65"/>
      <c r="K21" s="30">
        <f t="shared" si="2"/>
        <v>660</v>
      </c>
      <c r="L21" s="66"/>
      <c r="M21" s="67">
        <f t="shared" si="3"/>
        <v>26400</v>
      </c>
      <c r="N21" s="68"/>
      <c r="O21" s="69">
        <f t="shared" si="4"/>
        <v>3.6068530207394048E-2</v>
      </c>
      <c r="P21" s="153"/>
      <c r="Q21" s="26"/>
      <c r="R21" s="154"/>
      <c r="S21" s="59"/>
      <c r="T21" s="4"/>
      <c r="U21" s="5"/>
      <c r="V21" s="60"/>
    </row>
    <row r="22" spans="1:22" ht="14.25" customHeight="1">
      <c r="A22" s="71" t="s">
        <v>42</v>
      </c>
      <c r="B22" s="61">
        <v>1</v>
      </c>
      <c r="C22" s="62">
        <v>40</v>
      </c>
      <c r="D22" s="63"/>
      <c r="E22" s="64">
        <f t="shared" ref="E22" si="20">$A$6/K22</f>
        <v>1363.6363636363637</v>
      </c>
      <c r="F22" s="26"/>
      <c r="G22" s="64" t="s">
        <v>0</v>
      </c>
      <c r="H22" s="17"/>
      <c r="I22" s="65">
        <v>22</v>
      </c>
      <c r="J22" s="65"/>
      <c r="K22" s="30">
        <f t="shared" ref="K22" si="21">I22*$K$9</f>
        <v>726</v>
      </c>
      <c r="L22" s="66"/>
      <c r="M22" s="67">
        <f t="shared" ref="M22" si="22">K22*C22</f>
        <v>29040</v>
      </c>
      <c r="N22" s="68"/>
      <c r="O22" s="69">
        <f t="shared" ref="O22" si="23">(M22/$K$6)</f>
        <v>3.9675383228133451E-2</v>
      </c>
      <c r="P22" s="153"/>
      <c r="Q22" s="26"/>
      <c r="R22" s="154"/>
      <c r="S22" s="59"/>
      <c r="T22" s="4"/>
      <c r="U22" s="5"/>
      <c r="V22" s="60"/>
    </row>
    <row r="23" spans="1:22" ht="14.25" customHeight="1">
      <c r="A23" s="44">
        <v>1000</v>
      </c>
      <c r="B23" s="45">
        <v>1</v>
      </c>
      <c r="C23" s="46">
        <v>1000</v>
      </c>
      <c r="D23" s="47"/>
      <c r="E23" s="48">
        <f t="shared" ref="E23" si="24">$A$6/K23</f>
        <v>22500</v>
      </c>
      <c r="F23" s="49"/>
      <c r="G23" s="48" t="s">
        <v>0</v>
      </c>
      <c r="H23" s="50"/>
      <c r="I23" s="51" t="s">
        <v>0</v>
      </c>
      <c r="J23" s="51"/>
      <c r="K23" s="52">
        <v>44</v>
      </c>
      <c r="L23" s="53" t="s">
        <v>30</v>
      </c>
      <c r="M23" s="54">
        <f t="shared" ref="M23" si="25">K23*C23</f>
        <v>44000</v>
      </c>
      <c r="N23" s="55"/>
      <c r="O23" s="56">
        <f t="shared" ref="O23" si="26">(M23/$K$6)</f>
        <v>6.0114217012323418E-2</v>
      </c>
      <c r="P23" s="57"/>
      <c r="Q23" s="49"/>
      <c r="R23" s="186"/>
      <c r="S23" s="59"/>
      <c r="T23" s="4"/>
      <c r="U23" s="5"/>
      <c r="V23" s="60"/>
    </row>
    <row r="24" spans="1:22" ht="14.25" customHeight="1" thickBot="1">
      <c r="A24" s="187">
        <v>4000</v>
      </c>
      <c r="B24" s="188">
        <v>1</v>
      </c>
      <c r="C24" s="72">
        <v>4000</v>
      </c>
      <c r="D24" s="189"/>
      <c r="E24" s="73">
        <f t="shared" si="0"/>
        <v>45000</v>
      </c>
      <c r="F24" s="74"/>
      <c r="G24" s="73" t="s">
        <v>0</v>
      </c>
      <c r="H24" s="190"/>
      <c r="I24" s="75" t="s">
        <v>0</v>
      </c>
      <c r="J24" s="75"/>
      <c r="K24" s="76">
        <v>22</v>
      </c>
      <c r="L24" s="77" t="s">
        <v>30</v>
      </c>
      <c r="M24" s="78">
        <f t="shared" si="3"/>
        <v>88000</v>
      </c>
      <c r="N24" s="79"/>
      <c r="O24" s="80">
        <f t="shared" si="4"/>
        <v>0.12022843402464684</v>
      </c>
      <c r="P24" s="191"/>
      <c r="Q24" s="74" t="s">
        <v>32</v>
      </c>
      <c r="R24" s="192">
        <f>SUM(O23:O24)</f>
        <v>0.18034265103697025</v>
      </c>
      <c r="S24" s="59"/>
      <c r="T24" s="4"/>
      <c r="U24" s="5"/>
      <c r="V24" s="60"/>
    </row>
    <row r="25" spans="1:22" ht="14.25" customHeight="1" thickTop="1">
      <c r="A25" s="23"/>
      <c r="B25" s="8"/>
      <c r="C25" s="26" t="s">
        <v>15</v>
      </c>
      <c r="D25" s="16"/>
      <c r="E25" s="83">
        <f t="shared" si="0"/>
        <v>4.1585805378430827</v>
      </c>
      <c r="F25" s="26"/>
      <c r="G25" s="64">
        <f>SUM(G11:G24)</f>
        <v>35.75</v>
      </c>
      <c r="H25" s="30"/>
      <c r="I25" s="65">
        <f>SUM(I11:I24)</f>
        <v>7212</v>
      </c>
      <c r="J25" s="65"/>
      <c r="K25" s="30">
        <f>SUM(K11:K24)</f>
        <v>238062</v>
      </c>
      <c r="L25" s="66"/>
      <c r="M25" s="67">
        <f>SUM(M11:M24)</f>
        <v>731940</v>
      </c>
      <c r="N25" s="68"/>
      <c r="O25" s="69">
        <f>SUM(O11:O24)</f>
        <v>1.0000000000000002</v>
      </c>
      <c r="P25" s="70" t="s">
        <v>16</v>
      </c>
      <c r="Q25" s="4"/>
      <c r="R25" s="84">
        <f>R20+R24</f>
        <v>1.0000000000000002</v>
      </c>
      <c r="S25" s="4"/>
      <c r="T25" s="4"/>
      <c r="U25" s="5"/>
    </row>
    <row r="26" spans="1:22" ht="14.25" customHeight="1" thickBot="1">
      <c r="A26" s="85"/>
      <c r="B26" s="86"/>
      <c r="C26" s="72"/>
      <c r="D26" s="87"/>
      <c r="E26" s="73"/>
      <c r="F26" s="74"/>
      <c r="G26" s="73"/>
      <c r="H26" s="76"/>
      <c r="I26" s="75"/>
      <c r="J26" s="75"/>
      <c r="K26" s="76"/>
      <c r="L26" s="77"/>
      <c r="M26" s="78"/>
      <c r="N26" s="79"/>
      <c r="O26" s="80"/>
      <c r="P26" s="81"/>
      <c r="Q26" s="88"/>
      <c r="R26" s="82"/>
      <c r="S26" s="4"/>
      <c r="T26" s="4"/>
      <c r="U26" s="5"/>
    </row>
    <row r="27" spans="1:22" ht="14.25" customHeight="1" thickTop="1">
      <c r="A27" s="23"/>
      <c r="B27" s="8"/>
      <c r="C27" s="26" t="s">
        <v>15</v>
      </c>
      <c r="D27" s="16"/>
      <c r="E27" s="83">
        <f t="shared" si="0"/>
        <v>4.1585805378430827</v>
      </c>
      <c r="F27" s="26"/>
      <c r="G27" s="64">
        <f>SUM(G25:G26)</f>
        <v>35.75</v>
      </c>
      <c r="H27" s="30"/>
      <c r="I27" s="65">
        <f>SUM(I25:I26)</f>
        <v>7212</v>
      </c>
      <c r="J27" s="65"/>
      <c r="K27" s="30">
        <f>SUM(K25:K26)</f>
        <v>238062</v>
      </c>
      <c r="L27" s="66"/>
      <c r="M27" s="67">
        <f>SUM(M25:M26)</f>
        <v>731940</v>
      </c>
      <c r="N27" s="68"/>
      <c r="O27" s="69">
        <f>SUM(O25:O26)</f>
        <v>1.0000000000000002</v>
      </c>
      <c r="P27" s="70"/>
      <c r="Q27" s="4"/>
      <c r="R27" s="84">
        <f>SUM(R25:R26)</f>
        <v>1.0000000000000002</v>
      </c>
      <c r="S27" s="4"/>
      <c r="T27" s="4"/>
      <c r="U27" s="5"/>
    </row>
    <row r="28" spans="1:22" s="43" customFormat="1" ht="14.25" customHeight="1">
      <c r="A28" s="23"/>
      <c r="B28" s="89"/>
      <c r="C28" s="90"/>
      <c r="D28" s="41"/>
      <c r="E28" s="91"/>
      <c r="F28" s="90"/>
      <c r="G28" s="91"/>
      <c r="H28" s="92"/>
      <c r="I28" s="93"/>
      <c r="J28" s="93"/>
      <c r="K28" s="93"/>
      <c r="L28" s="94"/>
      <c r="M28" s="95"/>
      <c r="N28" s="96"/>
      <c r="O28" s="97"/>
      <c r="P28" s="97"/>
      <c r="Q28" s="41"/>
      <c r="R28" s="41"/>
      <c r="S28" s="41"/>
      <c r="T28" s="41"/>
      <c r="U28" s="42"/>
    </row>
    <row r="29" spans="1:22" s="43" customFormat="1" ht="14.25" customHeight="1">
      <c r="A29" s="98" t="s">
        <v>39</v>
      </c>
      <c r="B29" s="89"/>
      <c r="C29" s="90"/>
      <c r="D29" s="41"/>
      <c r="E29" s="199" t="s">
        <v>31</v>
      </c>
      <c r="F29" s="200"/>
      <c r="G29" s="200"/>
      <c r="H29" s="200"/>
      <c r="I29" s="200"/>
      <c r="J29" s="200"/>
      <c r="K29" s="201"/>
      <c r="L29" s="93"/>
      <c r="M29" s="93"/>
      <c r="N29" s="96"/>
      <c r="O29" s="97"/>
      <c r="P29" s="97"/>
      <c r="Q29" s="41"/>
      <c r="R29" s="41"/>
      <c r="S29" s="41"/>
      <c r="T29" s="41"/>
      <c r="U29" s="42"/>
    </row>
    <row r="30" spans="1:22" s="43" customFormat="1" ht="14.25" customHeight="1">
      <c r="A30" s="23"/>
      <c r="B30" s="89"/>
      <c r="C30" s="90"/>
      <c r="D30" s="41"/>
      <c r="E30" s="171">
        <v>1</v>
      </c>
      <c r="F30" s="172" t="s">
        <v>17</v>
      </c>
      <c r="G30" s="173">
        <f>$A$6/SUM(K11)</f>
        <v>7.1428571428571432</v>
      </c>
      <c r="H30" s="174"/>
      <c r="I30" s="105">
        <v>10</v>
      </c>
      <c r="J30" s="172" t="s">
        <v>17</v>
      </c>
      <c r="K30" s="176">
        <f>$A$6/SUM(K14:K16)</f>
        <v>200</v>
      </c>
      <c r="L30" s="103"/>
      <c r="M30" s="104"/>
      <c r="N30" s="96"/>
      <c r="O30" s="97"/>
      <c r="P30" s="97"/>
      <c r="Q30" s="41"/>
      <c r="R30" s="41"/>
      <c r="S30" s="41"/>
      <c r="T30" s="41"/>
      <c r="U30" s="42"/>
    </row>
    <row r="31" spans="1:22" s="43" customFormat="1" ht="14.25" customHeight="1">
      <c r="A31" s="23"/>
      <c r="B31" s="89"/>
      <c r="C31" s="90"/>
      <c r="D31" s="41"/>
      <c r="E31" s="99">
        <v>2</v>
      </c>
      <c r="F31" s="4" t="s">
        <v>17</v>
      </c>
      <c r="G31" s="100">
        <f>$A$6/SUM(K12:K12)</f>
        <v>18.75</v>
      </c>
      <c r="H31" s="101"/>
      <c r="I31" s="105">
        <v>14</v>
      </c>
      <c r="J31" s="4" t="s">
        <v>17</v>
      </c>
      <c r="K31" s="102">
        <f>$A$6/SUM(K17:K19)</f>
        <v>150</v>
      </c>
      <c r="L31" s="103"/>
      <c r="M31" s="104"/>
      <c r="N31" s="96"/>
      <c r="O31" s="97"/>
      <c r="P31" s="97"/>
      <c r="Q31" s="41"/>
      <c r="R31" s="41"/>
      <c r="S31" s="41"/>
      <c r="T31" s="41"/>
      <c r="U31" s="42"/>
    </row>
    <row r="32" spans="1:22" s="43" customFormat="1" ht="14.25" customHeight="1">
      <c r="A32" s="106"/>
      <c r="B32" s="89"/>
      <c r="C32" s="90"/>
      <c r="D32" s="41"/>
      <c r="E32" s="99">
        <v>4</v>
      </c>
      <c r="F32" s="4" t="s">
        <v>17</v>
      </c>
      <c r="G32" s="100">
        <f>$A$6/SUM(K13)</f>
        <v>30</v>
      </c>
      <c r="H32" s="101"/>
      <c r="I32" s="105">
        <v>40</v>
      </c>
      <c r="J32" s="4" t="s">
        <v>17</v>
      </c>
      <c r="K32" s="102">
        <f>$A$6/SUM(K20:K22)</f>
        <v>483.87096774193549</v>
      </c>
      <c r="L32" s="103"/>
      <c r="M32" s="104"/>
      <c r="N32" s="96"/>
      <c r="O32" s="97"/>
      <c r="P32" s="97"/>
      <c r="Q32" s="41"/>
      <c r="R32" s="41"/>
      <c r="S32" s="41"/>
      <c r="T32" s="41"/>
      <c r="U32" s="42"/>
    </row>
    <row r="33" spans="1:26" s="43" customFormat="1" ht="14.25" customHeight="1">
      <c r="A33" s="106"/>
      <c r="B33" s="89"/>
      <c r="C33" s="90"/>
      <c r="D33" s="41"/>
      <c r="E33" s="99"/>
      <c r="F33" s="4"/>
      <c r="G33" s="100"/>
      <c r="H33" s="101"/>
      <c r="I33" s="105">
        <v>1000</v>
      </c>
      <c r="J33" s="4" t="s">
        <v>17</v>
      </c>
      <c r="K33" s="102">
        <f>$A$6/SUM(K23)</f>
        <v>22500</v>
      </c>
      <c r="L33" s="103"/>
      <c r="M33" s="104"/>
      <c r="N33" s="96"/>
      <c r="O33" s="97"/>
      <c r="P33" s="97"/>
      <c r="Q33" s="41"/>
      <c r="R33" s="41"/>
      <c r="S33" s="41"/>
      <c r="T33" s="41"/>
      <c r="U33" s="42"/>
    </row>
    <row r="34" spans="1:26" s="43" customFormat="1" ht="14.25" customHeight="1">
      <c r="A34" s="106"/>
      <c r="B34" s="89"/>
      <c r="C34" s="90"/>
      <c r="D34" s="41"/>
      <c r="E34" s="177"/>
      <c r="F34" s="178"/>
      <c r="G34" s="178"/>
      <c r="H34" s="107"/>
      <c r="I34" s="108">
        <v>4000</v>
      </c>
      <c r="J34" s="40" t="s">
        <v>17</v>
      </c>
      <c r="K34" s="109">
        <f>$A$6/SUM(K24)</f>
        <v>45000</v>
      </c>
      <c r="L34" s="103"/>
      <c r="M34" s="104"/>
      <c r="N34" s="96"/>
      <c r="O34" s="97"/>
      <c r="P34" s="97"/>
      <c r="Q34" s="41"/>
      <c r="R34" s="41"/>
      <c r="S34" s="41"/>
      <c r="T34" s="41"/>
      <c r="U34" s="42"/>
    </row>
    <row r="35" spans="1:26" s="43" customFormat="1" ht="14.25" customHeight="1">
      <c r="A35" s="106"/>
      <c r="B35" s="89"/>
      <c r="C35" s="90"/>
      <c r="D35" s="41"/>
      <c r="E35" s="105"/>
      <c r="F35" s="101"/>
      <c r="G35" s="100"/>
      <c r="H35" s="90"/>
      <c r="I35" s="105"/>
      <c r="J35" s="103"/>
      <c r="K35" s="104"/>
      <c r="L35" s="93"/>
      <c r="M35" s="93"/>
      <c r="N35" s="96"/>
      <c r="O35" s="97"/>
      <c r="P35" s="97"/>
      <c r="Q35" s="41"/>
      <c r="R35" s="41"/>
      <c r="S35" s="41"/>
      <c r="T35" s="41"/>
      <c r="U35" s="42"/>
    </row>
    <row r="36" spans="1:26" ht="14.25" customHeight="1">
      <c r="A36" s="110" t="s">
        <v>18</v>
      </c>
      <c r="B36" s="111" t="s">
        <v>37</v>
      </c>
      <c r="C36" s="4"/>
      <c r="D36" s="4"/>
      <c r="E36" s="112"/>
      <c r="F36" s="113"/>
      <c r="G36" s="114"/>
      <c r="H36" s="101"/>
      <c r="I36" s="103"/>
      <c r="J36" s="103"/>
      <c r="K36" s="103"/>
      <c r="L36" s="115"/>
      <c r="M36" s="116"/>
      <c r="N36" s="117"/>
      <c r="O36" s="70"/>
      <c r="P36" s="70"/>
      <c r="Q36" s="4"/>
      <c r="S36" s="4"/>
      <c r="T36" s="4"/>
      <c r="U36" s="5"/>
    </row>
    <row r="37" spans="1:26" ht="14.25" customHeight="1">
      <c r="A37" s="110" t="s">
        <v>30</v>
      </c>
      <c r="B37" s="111" t="s">
        <v>34</v>
      </c>
      <c r="C37" s="4"/>
      <c r="D37" s="4"/>
      <c r="E37" s="112"/>
      <c r="F37" s="113"/>
      <c r="G37" s="118"/>
      <c r="H37" s="101"/>
      <c r="I37" s="103"/>
      <c r="J37" s="103"/>
      <c r="K37" s="115"/>
      <c r="L37" s="115"/>
      <c r="M37" s="103"/>
      <c r="N37" s="117"/>
      <c r="O37" s="119"/>
      <c r="P37" s="119"/>
      <c r="Q37" s="4"/>
      <c r="S37" s="4"/>
      <c r="T37" s="4"/>
      <c r="U37" s="5"/>
    </row>
    <row r="38" spans="1:26" ht="14.25" customHeight="1">
      <c r="A38" s="110" t="s">
        <v>16</v>
      </c>
      <c r="B38" s="111" t="s">
        <v>19</v>
      </c>
      <c r="C38" s="4"/>
      <c r="D38" s="4"/>
      <c r="E38" s="112"/>
      <c r="F38" s="113"/>
      <c r="G38" s="118"/>
      <c r="H38" s="101"/>
      <c r="I38" s="103"/>
      <c r="J38" s="103"/>
      <c r="K38" s="115"/>
      <c r="L38" s="115"/>
      <c r="M38" s="103"/>
      <c r="N38" s="117"/>
      <c r="O38" s="119"/>
      <c r="P38" s="119"/>
      <c r="Q38" s="4"/>
      <c r="S38" s="4"/>
      <c r="T38" s="4"/>
      <c r="U38" s="5"/>
    </row>
    <row r="39" spans="1:26" ht="14.25" customHeight="1">
      <c r="A39" s="23"/>
      <c r="B39" s="8"/>
      <c r="C39" s="4"/>
      <c r="D39" s="4"/>
      <c r="E39" s="4"/>
      <c r="F39" s="120"/>
      <c r="G39" s="4"/>
      <c r="H39" s="4"/>
      <c r="I39" s="4"/>
      <c r="J39" s="120"/>
      <c r="K39" s="4"/>
      <c r="L39" s="4"/>
      <c r="M39" s="4"/>
      <c r="N39" s="120"/>
      <c r="O39" s="4"/>
      <c r="P39" s="4"/>
      <c r="Q39" s="4"/>
      <c r="S39" s="4"/>
      <c r="T39" s="4"/>
      <c r="U39" s="5"/>
      <c r="Y39" s="112"/>
    </row>
    <row r="40" spans="1:26" ht="14.25" customHeight="1">
      <c r="A40" s="121"/>
      <c r="B40" s="122"/>
      <c r="C40" s="36" t="s">
        <v>8</v>
      </c>
      <c r="D40" s="37"/>
      <c r="E40" s="37"/>
      <c r="F40" s="36" t="s">
        <v>20</v>
      </c>
      <c r="G40" s="37"/>
      <c r="H40" s="37"/>
      <c r="I40" s="37"/>
      <c r="J40" s="36" t="s">
        <v>21</v>
      </c>
      <c r="K40" s="37"/>
      <c r="L40" s="37"/>
      <c r="M40" s="37"/>
      <c r="N40" s="36" t="s">
        <v>22</v>
      </c>
      <c r="O40" s="37"/>
      <c r="P40" s="37"/>
      <c r="Q40" s="36" t="s">
        <v>23</v>
      </c>
      <c r="R40" s="16"/>
      <c r="S40" s="16"/>
      <c r="T40" s="17"/>
      <c r="U40" s="123"/>
      <c r="V40" s="16"/>
      <c r="Y40" s="112"/>
    </row>
    <row r="41" spans="1:26" ht="12.75" customHeight="1">
      <c r="A41" s="71">
        <f>A11</f>
        <v>1</v>
      </c>
      <c r="B41" s="61"/>
      <c r="C41" s="14">
        <f>C11</f>
        <v>1</v>
      </c>
      <c r="D41" s="16"/>
      <c r="E41" s="16">
        <v>22</v>
      </c>
      <c r="F41" s="17" t="s">
        <v>17</v>
      </c>
      <c r="G41" s="63">
        <f t="shared" ref="G41:G49" si="27">E41*C41</f>
        <v>22</v>
      </c>
      <c r="H41" s="16"/>
      <c r="I41" s="16">
        <v>21</v>
      </c>
      <c r="J41" s="17" t="s">
        <v>17</v>
      </c>
      <c r="K41" s="63">
        <f t="shared" ref="K41:K49" si="28">I41*C41</f>
        <v>21</v>
      </c>
      <c r="L41" s="16"/>
      <c r="M41" s="16">
        <v>20</v>
      </c>
      <c r="N41" s="17" t="s">
        <v>17</v>
      </c>
      <c r="O41" s="63">
        <f t="shared" ref="O41:O49" si="29">M41*C41</f>
        <v>20</v>
      </c>
      <c r="P41" s="66">
        <v>21</v>
      </c>
      <c r="Q41" s="17" t="s">
        <v>17</v>
      </c>
      <c r="R41" s="124">
        <f t="shared" ref="R41:R49" si="30">P41*C41</f>
        <v>21</v>
      </c>
      <c r="S41" s="125"/>
      <c r="T41" s="126"/>
      <c r="U41" s="127"/>
      <c r="V41" s="4"/>
      <c r="X41" s="128">
        <f>((M41+I41+E41+P41)*($I$9/$G$9))/4</f>
        <v>4200</v>
      </c>
      <c r="Y41" s="128">
        <f>I11</f>
        <v>4200</v>
      </c>
      <c r="Z41" s="129">
        <f>X41-Y41</f>
        <v>0</v>
      </c>
    </row>
    <row r="42" spans="1:26" ht="12.75" customHeight="1">
      <c r="A42" s="71">
        <f t="shared" ref="A42:A48" si="31">A12</f>
        <v>2</v>
      </c>
      <c r="B42" s="61"/>
      <c r="C42" s="14">
        <f t="shared" ref="C42:C48" si="32">C12</f>
        <v>2</v>
      </c>
      <c r="D42" s="16"/>
      <c r="E42" s="16">
        <v>8</v>
      </c>
      <c r="F42" s="17" t="s">
        <v>17</v>
      </c>
      <c r="G42" s="63">
        <f t="shared" si="27"/>
        <v>16</v>
      </c>
      <c r="H42" s="16"/>
      <c r="I42" s="16">
        <v>10</v>
      </c>
      <c r="J42" s="17" t="s">
        <v>17</v>
      </c>
      <c r="K42" s="63">
        <f t="shared" si="28"/>
        <v>20</v>
      </c>
      <c r="L42" s="16"/>
      <c r="M42" s="16">
        <v>5</v>
      </c>
      <c r="N42" s="17" t="s">
        <v>17</v>
      </c>
      <c r="O42" s="63">
        <f t="shared" si="29"/>
        <v>10</v>
      </c>
      <c r="P42" s="66">
        <v>9</v>
      </c>
      <c r="Q42" s="17" t="s">
        <v>17</v>
      </c>
      <c r="R42" s="63">
        <f t="shared" si="30"/>
        <v>18</v>
      </c>
      <c r="S42" s="66"/>
      <c r="T42" s="17"/>
      <c r="U42" s="130"/>
      <c r="V42" s="4"/>
      <c r="X42" s="128">
        <f t="shared" ref="X42:X45" si="33">((M42+I42+E42+P42)*($I$9/$G$9))/4</f>
        <v>1600</v>
      </c>
      <c r="Y42" s="128">
        <f>I12</f>
        <v>1600</v>
      </c>
      <c r="Z42" s="129">
        <f t="shared" ref="Z42:Z45" si="34">X42-Y42</f>
        <v>0</v>
      </c>
    </row>
    <row r="43" spans="1:26" ht="12.75" customHeight="1">
      <c r="A43" s="71">
        <f t="shared" si="31"/>
        <v>4</v>
      </c>
      <c r="B43" s="61"/>
      <c r="C43" s="14">
        <f t="shared" si="32"/>
        <v>4</v>
      </c>
      <c r="D43" s="16"/>
      <c r="E43" s="16">
        <v>4</v>
      </c>
      <c r="F43" s="17" t="s">
        <v>17</v>
      </c>
      <c r="G43" s="63">
        <f t="shared" si="27"/>
        <v>16</v>
      </c>
      <c r="H43" s="16"/>
      <c r="I43" s="16">
        <v>4</v>
      </c>
      <c r="J43" s="17" t="s">
        <v>17</v>
      </c>
      <c r="K43" s="63">
        <f t="shared" si="28"/>
        <v>16</v>
      </c>
      <c r="L43" s="16"/>
      <c r="M43" s="16">
        <v>6</v>
      </c>
      <c r="N43" s="17" t="s">
        <v>17</v>
      </c>
      <c r="O43" s="63">
        <f t="shared" si="29"/>
        <v>24</v>
      </c>
      <c r="P43" s="16">
        <v>6</v>
      </c>
      <c r="Q43" s="17" t="s">
        <v>17</v>
      </c>
      <c r="R43" s="63">
        <f t="shared" si="30"/>
        <v>24</v>
      </c>
      <c r="S43" s="16"/>
      <c r="T43" s="17"/>
      <c r="U43" s="130"/>
      <c r="V43" s="4"/>
      <c r="X43" s="128">
        <f t="shared" si="33"/>
        <v>1000</v>
      </c>
      <c r="Y43" s="128">
        <f>I13</f>
        <v>1000</v>
      </c>
      <c r="Z43" s="129">
        <f t="shared" si="34"/>
        <v>0</v>
      </c>
    </row>
    <row r="44" spans="1:26" ht="12.75" customHeight="1">
      <c r="A44" s="71">
        <f t="shared" si="31"/>
        <v>10</v>
      </c>
      <c r="B44" s="61"/>
      <c r="C44" s="14">
        <f t="shared" si="32"/>
        <v>10</v>
      </c>
      <c r="D44" s="16"/>
      <c r="E44" s="16">
        <v>0</v>
      </c>
      <c r="F44" s="17" t="s">
        <v>17</v>
      </c>
      <c r="G44" s="63">
        <f t="shared" si="27"/>
        <v>0</v>
      </c>
      <c r="H44" s="16"/>
      <c r="I44" s="16">
        <v>1</v>
      </c>
      <c r="J44" s="17" t="s">
        <v>17</v>
      </c>
      <c r="K44" s="63">
        <f t="shared" si="28"/>
        <v>10</v>
      </c>
      <c r="L44" s="16"/>
      <c r="M44" s="16">
        <v>0</v>
      </c>
      <c r="N44" s="17" t="s">
        <v>17</v>
      </c>
      <c r="O44" s="63">
        <f t="shared" si="29"/>
        <v>0</v>
      </c>
      <c r="P44" s="16">
        <v>0</v>
      </c>
      <c r="Q44" s="17" t="s">
        <v>17</v>
      </c>
      <c r="R44" s="63">
        <f t="shared" si="30"/>
        <v>0</v>
      </c>
      <c r="S44" s="16"/>
      <c r="T44" s="17"/>
      <c r="U44" s="130"/>
      <c r="V44" s="4"/>
      <c r="X44" s="128">
        <f t="shared" si="33"/>
        <v>50</v>
      </c>
      <c r="Y44" s="128">
        <f>I14</f>
        <v>50</v>
      </c>
      <c r="Z44" s="129">
        <f t="shared" si="34"/>
        <v>0</v>
      </c>
    </row>
    <row r="45" spans="1:26" ht="12.75" customHeight="1">
      <c r="A45" s="71" t="str">
        <f t="shared" si="31"/>
        <v>$2x5</v>
      </c>
      <c r="B45" s="61"/>
      <c r="C45" s="14">
        <f t="shared" si="32"/>
        <v>10</v>
      </c>
      <c r="D45" s="16"/>
      <c r="E45" s="16">
        <v>0</v>
      </c>
      <c r="F45" s="17" t="s">
        <v>17</v>
      </c>
      <c r="G45" s="63">
        <f t="shared" si="27"/>
        <v>0</v>
      </c>
      <c r="H45" s="16"/>
      <c r="I45" s="16">
        <v>0</v>
      </c>
      <c r="J45" s="17" t="s">
        <v>17</v>
      </c>
      <c r="K45" s="63">
        <f t="shared" si="28"/>
        <v>0</v>
      </c>
      <c r="L45" s="16"/>
      <c r="M45" s="16">
        <v>1</v>
      </c>
      <c r="N45" s="17" t="s">
        <v>17</v>
      </c>
      <c r="O45" s="63">
        <f t="shared" si="29"/>
        <v>10</v>
      </c>
      <c r="P45" s="16">
        <v>0</v>
      </c>
      <c r="Q45" s="17" t="s">
        <v>17</v>
      </c>
      <c r="R45" s="63">
        <f t="shared" si="30"/>
        <v>0</v>
      </c>
      <c r="S45" s="16"/>
      <c r="T45" s="17"/>
      <c r="U45" s="130"/>
      <c r="V45" s="4"/>
      <c r="X45" s="128">
        <f t="shared" si="33"/>
        <v>50</v>
      </c>
      <c r="Y45" s="128">
        <f t="shared" ref="Y45:Y49" si="35">I15</f>
        <v>50</v>
      </c>
      <c r="Z45" s="129">
        <f t="shared" si="34"/>
        <v>0</v>
      </c>
    </row>
    <row r="46" spans="1:26" ht="12.75" customHeight="1">
      <c r="A46" s="71" t="str">
        <f t="shared" si="31"/>
        <v>$2x5 (MONEY BAG)</v>
      </c>
      <c r="B46" s="61"/>
      <c r="C46" s="14">
        <f t="shared" si="32"/>
        <v>10</v>
      </c>
      <c r="D46" s="16"/>
      <c r="E46" s="16">
        <v>1</v>
      </c>
      <c r="F46" s="17" t="s">
        <v>17</v>
      </c>
      <c r="G46" s="63">
        <f t="shared" si="27"/>
        <v>10</v>
      </c>
      <c r="H46" s="16"/>
      <c r="I46" s="16">
        <v>0</v>
      </c>
      <c r="J46" s="17" t="s">
        <v>17</v>
      </c>
      <c r="K46" s="63">
        <f t="shared" si="28"/>
        <v>0</v>
      </c>
      <c r="L46" s="16"/>
      <c r="M46" s="16">
        <v>0</v>
      </c>
      <c r="N46" s="17" t="s">
        <v>17</v>
      </c>
      <c r="O46" s="63">
        <f t="shared" si="29"/>
        <v>0</v>
      </c>
      <c r="P46" s="16">
        <v>0</v>
      </c>
      <c r="Q46" s="17" t="s">
        <v>17</v>
      </c>
      <c r="R46" s="63">
        <f t="shared" si="30"/>
        <v>0</v>
      </c>
      <c r="S46" s="16"/>
      <c r="T46" s="17"/>
      <c r="U46" s="130"/>
      <c r="V46" s="4"/>
      <c r="X46" s="128">
        <f t="shared" ref="X46:X49" si="36">((M46+I46+E46+P46)*($I$9/$G$9))/4</f>
        <v>50</v>
      </c>
      <c r="Y46" s="128">
        <f t="shared" si="35"/>
        <v>50</v>
      </c>
      <c r="Z46" s="129">
        <f t="shared" ref="Z46:Z49" si="37">X46-Y46</f>
        <v>0</v>
      </c>
    </row>
    <row r="47" spans="1:26" ht="12.75" customHeight="1">
      <c r="A47" s="71">
        <f t="shared" si="31"/>
        <v>14</v>
      </c>
      <c r="B47" s="61"/>
      <c r="C47" s="14">
        <f t="shared" si="32"/>
        <v>14</v>
      </c>
      <c r="D47" s="16"/>
      <c r="E47" s="16">
        <v>0</v>
      </c>
      <c r="F47" s="17" t="s">
        <v>17</v>
      </c>
      <c r="G47" s="63">
        <f t="shared" si="27"/>
        <v>0</v>
      </c>
      <c r="H47" s="16"/>
      <c r="I47" s="16">
        <v>1</v>
      </c>
      <c r="J47" s="17" t="s">
        <v>17</v>
      </c>
      <c r="K47" s="63">
        <f t="shared" si="28"/>
        <v>14</v>
      </c>
      <c r="L47" s="16"/>
      <c r="M47" s="16">
        <v>0</v>
      </c>
      <c r="N47" s="17" t="s">
        <v>17</v>
      </c>
      <c r="O47" s="63">
        <f t="shared" si="29"/>
        <v>0</v>
      </c>
      <c r="P47" s="16">
        <v>1</v>
      </c>
      <c r="Q47" s="17" t="s">
        <v>17</v>
      </c>
      <c r="R47" s="63">
        <f t="shared" si="30"/>
        <v>14</v>
      </c>
      <c r="S47" s="16"/>
      <c r="T47" s="17"/>
      <c r="U47" s="130"/>
      <c r="V47" s="4"/>
      <c r="X47" s="128">
        <f t="shared" si="36"/>
        <v>100</v>
      </c>
      <c r="Y47" s="128">
        <f t="shared" si="35"/>
        <v>100</v>
      </c>
      <c r="Z47" s="129">
        <f t="shared" si="37"/>
        <v>0</v>
      </c>
    </row>
    <row r="48" spans="1:26" ht="12.75" customHeight="1">
      <c r="A48" s="71" t="str">
        <f t="shared" si="31"/>
        <v>$2x2 + $10</v>
      </c>
      <c r="B48" s="61"/>
      <c r="C48" s="14">
        <f t="shared" si="32"/>
        <v>14</v>
      </c>
      <c r="D48" s="16"/>
      <c r="E48" s="16">
        <v>1</v>
      </c>
      <c r="F48" s="17" t="s">
        <v>17</v>
      </c>
      <c r="G48" s="63">
        <f t="shared" si="27"/>
        <v>14</v>
      </c>
      <c r="H48" s="16"/>
      <c r="I48" s="16">
        <v>0</v>
      </c>
      <c r="J48" s="17" t="s">
        <v>17</v>
      </c>
      <c r="K48" s="63">
        <f t="shared" si="28"/>
        <v>0</v>
      </c>
      <c r="L48" s="16"/>
      <c r="M48" s="16">
        <v>0</v>
      </c>
      <c r="N48" s="17" t="s">
        <v>17</v>
      </c>
      <c r="O48" s="63">
        <f t="shared" si="29"/>
        <v>0</v>
      </c>
      <c r="P48" s="16">
        <v>0</v>
      </c>
      <c r="Q48" s="17" t="s">
        <v>17</v>
      </c>
      <c r="R48" s="63">
        <f t="shared" si="30"/>
        <v>0</v>
      </c>
      <c r="S48" s="16"/>
      <c r="T48" s="17"/>
      <c r="U48" s="130"/>
      <c r="V48" s="4"/>
      <c r="X48" s="128">
        <f t="shared" si="36"/>
        <v>50</v>
      </c>
      <c r="Y48" s="128">
        <f t="shared" si="35"/>
        <v>50</v>
      </c>
      <c r="Z48" s="129">
        <f t="shared" si="37"/>
        <v>0</v>
      </c>
    </row>
    <row r="49" spans="1:27" ht="12.75" customHeight="1">
      <c r="A49" s="71" t="str">
        <f>A19</f>
        <v>$1x4 + $10 (MONEY BAG)</v>
      </c>
      <c r="B49" s="61"/>
      <c r="C49" s="14">
        <f>C19</f>
        <v>14</v>
      </c>
      <c r="D49" s="16"/>
      <c r="E49" s="16">
        <v>0</v>
      </c>
      <c r="F49" s="17" t="s">
        <v>17</v>
      </c>
      <c r="G49" s="63">
        <f t="shared" si="27"/>
        <v>0</v>
      </c>
      <c r="H49" s="16"/>
      <c r="I49" s="16">
        <v>0</v>
      </c>
      <c r="J49" s="17" t="s">
        <v>17</v>
      </c>
      <c r="K49" s="63">
        <f t="shared" si="28"/>
        <v>0</v>
      </c>
      <c r="L49" s="16"/>
      <c r="M49" s="16">
        <v>1</v>
      </c>
      <c r="N49" s="17" t="s">
        <v>17</v>
      </c>
      <c r="O49" s="63">
        <f t="shared" si="29"/>
        <v>14</v>
      </c>
      <c r="P49" s="16">
        <v>0</v>
      </c>
      <c r="Q49" s="17" t="s">
        <v>17</v>
      </c>
      <c r="R49" s="63">
        <f t="shared" si="30"/>
        <v>0</v>
      </c>
      <c r="S49" s="16"/>
      <c r="T49" s="17"/>
      <c r="U49" s="130"/>
      <c r="V49" s="4"/>
      <c r="X49" s="128">
        <f t="shared" si="36"/>
        <v>50</v>
      </c>
      <c r="Y49" s="128">
        <f t="shared" si="35"/>
        <v>50</v>
      </c>
      <c r="Z49" s="129">
        <f t="shared" si="37"/>
        <v>0</v>
      </c>
    </row>
    <row r="50" spans="1:27" ht="12.75" customHeight="1">
      <c r="A50" s="179" t="s">
        <v>27</v>
      </c>
      <c r="B50" s="180"/>
      <c r="C50" s="181"/>
      <c r="D50" s="182"/>
      <c r="E50" s="182">
        <f>SUM(E41:E49)</f>
        <v>36</v>
      </c>
      <c r="F50" s="126"/>
      <c r="G50" s="183">
        <f>SUM(G41:G49)</f>
        <v>78</v>
      </c>
      <c r="H50" s="182"/>
      <c r="I50" s="182">
        <f>SUM(I41:I49)</f>
        <v>37</v>
      </c>
      <c r="J50" s="126"/>
      <c r="K50" s="183">
        <f>SUM(K41:K49)</f>
        <v>81</v>
      </c>
      <c r="L50" s="182"/>
      <c r="M50" s="125">
        <f>SUM(M41:M49)</f>
        <v>33</v>
      </c>
      <c r="N50" s="126"/>
      <c r="O50" s="183">
        <f>SUM(O41:O49)</f>
        <v>78</v>
      </c>
      <c r="P50" s="125">
        <f>SUM(P41:P49)</f>
        <v>37</v>
      </c>
      <c r="Q50" s="126"/>
      <c r="R50" s="183">
        <f>SUM(R41:R49)</f>
        <v>77</v>
      </c>
      <c r="S50" s="125"/>
      <c r="T50" s="126"/>
      <c r="U50" s="184"/>
      <c r="V50" s="4"/>
      <c r="X50" s="128"/>
      <c r="Y50" s="128"/>
      <c r="Z50" s="131"/>
      <c r="AA50" s="129"/>
    </row>
    <row r="51" spans="1:27" ht="12.75" customHeight="1">
      <c r="A51" s="132"/>
      <c r="B51" s="61"/>
      <c r="C51" s="14"/>
      <c r="D51" s="16"/>
      <c r="E51" s="16"/>
      <c r="F51" s="17"/>
      <c r="G51" s="133"/>
      <c r="H51" s="16"/>
      <c r="I51" s="16"/>
      <c r="J51" s="17"/>
      <c r="K51" s="133"/>
      <c r="L51" s="16"/>
      <c r="M51" s="66"/>
      <c r="N51" s="17"/>
      <c r="O51" s="133"/>
      <c r="P51" s="66"/>
      <c r="Q51" s="17"/>
      <c r="R51" s="133"/>
      <c r="S51" s="66"/>
      <c r="T51" s="17"/>
      <c r="U51" s="134"/>
      <c r="V51" s="4"/>
      <c r="X51" s="128"/>
      <c r="Y51" s="128"/>
      <c r="Z51" s="131"/>
      <c r="AA51" s="129"/>
    </row>
    <row r="52" spans="1:27" ht="12.75" customHeight="1" thickBot="1">
      <c r="A52" s="135"/>
      <c r="B52" s="136"/>
      <c r="C52" s="137"/>
      <c r="D52" s="138"/>
      <c r="E52" s="138"/>
      <c r="F52" s="139"/>
      <c r="G52" s="140"/>
      <c r="H52" s="138"/>
      <c r="I52" s="138"/>
      <c r="J52" s="139"/>
      <c r="K52" s="140"/>
      <c r="L52" s="138"/>
      <c r="M52" s="141"/>
      <c r="N52" s="139"/>
      <c r="O52" s="140"/>
      <c r="P52" s="141"/>
      <c r="Q52" s="139"/>
      <c r="R52" s="140"/>
      <c r="S52" s="142"/>
      <c r="T52" s="142"/>
      <c r="U52" s="143"/>
      <c r="V52" s="4"/>
      <c r="Y52" s="128"/>
      <c r="Z52" s="131"/>
      <c r="AA52" s="129"/>
    </row>
    <row r="53" spans="1:27" ht="12.75" customHeight="1">
      <c r="A53" s="144"/>
      <c r="B53" s="8"/>
      <c r="C53" s="145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X53" s="146">
        <f>SUM(G50+K50+O50+R50)/4</f>
        <v>78.5</v>
      </c>
      <c r="Y53" s="147"/>
      <c r="AA53" s="148"/>
    </row>
    <row r="54" spans="1:27" ht="12.75" customHeight="1">
      <c r="A54" s="144"/>
      <c r="B54" s="8"/>
      <c r="C54" s="145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S54" s="147"/>
      <c r="V54" s="148"/>
    </row>
    <row r="55" spans="1:27" ht="12.75" customHeight="1">
      <c r="A55" s="144"/>
      <c r="B55" s="8"/>
      <c r="C55" s="145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S55" s="147"/>
      <c r="T55" s="147"/>
      <c r="V55" s="148"/>
    </row>
    <row r="56" spans="1:27" ht="12.75" customHeight="1">
      <c r="A56" s="149"/>
      <c r="B56" s="8"/>
      <c r="C56" s="145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S56" s="147"/>
      <c r="T56" s="147"/>
      <c r="V56" s="148"/>
    </row>
    <row r="57" spans="1:27" ht="14.25" customHeight="1">
      <c r="A57" s="4"/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50"/>
      <c r="Q57" s="4"/>
      <c r="S57" s="4"/>
    </row>
    <row r="58" spans="1:27" ht="14.25" customHeight="1">
      <c r="A58" s="4"/>
      <c r="B58" s="8"/>
      <c r="C58" s="4"/>
      <c r="D58" s="4"/>
      <c r="E58" s="4"/>
      <c r="F58" s="4"/>
      <c r="G58" s="4"/>
      <c r="H58" s="4"/>
      <c r="I58" s="4"/>
      <c r="P58" s="151"/>
      <c r="Q58" s="4"/>
      <c r="S58" s="4"/>
    </row>
    <row r="59" spans="1:27" ht="14.25" customHeight="1">
      <c r="A59" s="25"/>
      <c r="B59" s="8"/>
      <c r="C59" s="4"/>
      <c r="D59" s="4"/>
      <c r="E59" s="4"/>
      <c r="F59" s="25"/>
      <c r="G59" s="4"/>
      <c r="H59" s="4"/>
      <c r="I59" s="11"/>
      <c r="P59" s="4"/>
      <c r="Q59" s="4"/>
      <c r="S59" s="4"/>
    </row>
    <row r="60" spans="1:27" ht="14.25" customHeight="1">
      <c r="A60" s="25"/>
      <c r="B60" s="8"/>
      <c r="C60" s="4"/>
      <c r="D60" s="4"/>
      <c r="E60" s="4"/>
      <c r="F60" s="4"/>
      <c r="G60" s="4"/>
      <c r="H60" s="4"/>
      <c r="I60" s="11"/>
      <c r="P60" s="4"/>
      <c r="Q60" s="4"/>
      <c r="S60" s="4"/>
    </row>
    <row r="61" spans="1:27" ht="14.25" customHeight="1">
      <c r="A61" s="4"/>
      <c r="B61" s="8"/>
      <c r="C61" s="4"/>
      <c r="D61" s="4"/>
      <c r="E61" s="41"/>
      <c r="F61" s="4"/>
      <c r="G61" s="4"/>
      <c r="H61" s="4"/>
      <c r="I61" s="4"/>
      <c r="P61" s="4"/>
      <c r="Q61" s="4"/>
      <c r="S61" s="4"/>
    </row>
    <row r="62" spans="1:27" ht="14.25" customHeight="1">
      <c r="A62" s="4"/>
      <c r="B62" s="8"/>
      <c r="C62" s="4"/>
      <c r="D62" s="4"/>
      <c r="E62" s="4"/>
      <c r="F62" s="4"/>
      <c r="G62" s="41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27" ht="14.25" customHeight="1">
      <c r="A63" s="4"/>
      <c r="B63" s="8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27" ht="14.25" customHeight="1">
      <c r="E64" s="4"/>
    </row>
    <row r="65" spans="2:5" ht="14.25" customHeight="1">
      <c r="E65" s="4"/>
    </row>
    <row r="66" spans="2:5" ht="14.25" customHeight="1">
      <c r="E66" s="4"/>
    </row>
    <row r="67" spans="2:5" ht="14.25" customHeight="1">
      <c r="E67" s="4"/>
    </row>
    <row r="68" spans="2:5" ht="14.25" customHeight="1">
      <c r="E68" s="4"/>
    </row>
    <row r="69" spans="2:5" ht="14.25" customHeight="1">
      <c r="B69" s="3"/>
      <c r="E69" s="4"/>
    </row>
    <row r="70" spans="2:5" ht="14.25" customHeight="1">
      <c r="B70" s="3"/>
      <c r="E70" s="4"/>
    </row>
    <row r="71" spans="2:5" ht="14.25" customHeight="1">
      <c r="B71" s="3"/>
      <c r="E71" s="4"/>
    </row>
  </sheetData>
  <mergeCells count="5">
    <mergeCell ref="A1:R1"/>
    <mergeCell ref="A2:R2"/>
    <mergeCell ref="A3:R3"/>
    <mergeCell ref="A4:R4"/>
    <mergeCell ref="E29:K29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zoomScaleNormal="100" zoomScaleSheetLayoutView="70" workbookViewId="0">
      <selection activeCell="I34" sqref="I34"/>
    </sheetView>
  </sheetViews>
  <sheetFormatPr defaultColWidth="10.7109375" defaultRowHeight="14.25" customHeight="1"/>
  <cols>
    <col min="1" max="1" width="28.5703125" style="3" customWidth="1"/>
    <col min="2" max="2" width="5" style="152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4.140625" style="3" customWidth="1"/>
    <col min="17" max="17" width="2.7109375" style="3" customWidth="1"/>
    <col min="18" max="18" width="8.85546875" style="4" customWidth="1"/>
    <col min="19" max="19" width="3.28515625" style="3" customWidth="1"/>
    <col min="20" max="20" width="2.28515625" style="3" customWidth="1"/>
    <col min="21" max="21" width="8.7109375" style="3" customWidth="1"/>
    <col min="22" max="22" width="7.7109375" style="3" customWidth="1"/>
    <col min="23" max="23" width="1.7109375" style="3" customWidth="1"/>
    <col min="24" max="24" width="8.42578125" style="3" customWidth="1"/>
    <col min="25" max="25" width="12.85546875" style="3" customWidth="1"/>
    <col min="26" max="26" width="10.7109375" style="3"/>
    <col min="27" max="27" width="10.85546875" style="3" customWidth="1"/>
    <col min="28" max="16384" width="10.7109375" style="3"/>
  </cols>
  <sheetData>
    <row r="1" spans="1:26" ht="14.25" customHeight="1">
      <c r="A1" s="193" t="s">
        <v>26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"/>
      <c r="T1" s="1"/>
      <c r="U1" s="2"/>
    </row>
    <row r="2" spans="1:26" ht="14.25" customHeight="1">
      <c r="A2" s="195" t="s">
        <v>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4"/>
      <c r="T2" s="4"/>
      <c r="U2" s="5"/>
    </row>
    <row r="3" spans="1:26" ht="14.25" customHeight="1">
      <c r="A3" s="195" t="s">
        <v>35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4"/>
      <c r="T3" s="4"/>
      <c r="U3" s="5"/>
    </row>
    <row r="4" spans="1:26" ht="14.25" customHeight="1">
      <c r="A4" s="197" t="s">
        <v>36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960000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960000</v>
      </c>
      <c r="H6" s="14" t="s">
        <v>0</v>
      </c>
      <c r="I6" s="17" t="s">
        <v>2</v>
      </c>
      <c r="J6" s="16"/>
      <c r="K6" s="18">
        <f>+M20</f>
        <v>710400</v>
      </c>
      <c r="L6" s="16"/>
      <c r="M6" s="19" t="s">
        <v>3</v>
      </c>
      <c r="N6" s="16"/>
      <c r="O6" s="20">
        <f>K6/G6</f>
        <v>0.74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185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28</v>
      </c>
      <c r="C9" s="19"/>
      <c r="D9" s="19"/>
      <c r="E9" s="17" t="s">
        <v>6</v>
      </c>
      <c r="F9" s="17"/>
      <c r="G9" s="17">
        <v>150</v>
      </c>
      <c r="H9" s="17"/>
      <c r="I9" s="30">
        <v>30000</v>
      </c>
      <c r="J9" s="30"/>
      <c r="K9" s="31">
        <f>A6/I9</f>
        <v>32</v>
      </c>
      <c r="L9" s="17"/>
      <c r="M9" s="17" t="s">
        <v>7</v>
      </c>
      <c r="N9" s="17"/>
      <c r="O9" s="17" t="s">
        <v>8</v>
      </c>
      <c r="P9" s="185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29</v>
      </c>
      <c r="C10" s="34" t="s">
        <v>9</v>
      </c>
      <c r="D10" s="35"/>
      <c r="E10" s="36" t="s">
        <v>10</v>
      </c>
      <c r="F10" s="36"/>
      <c r="G10" s="36" t="s">
        <v>33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 t="shared" ref="E11:E20" si="0">$A$6/K11</f>
        <v>7.1428571428571432</v>
      </c>
      <c r="F11" s="49"/>
      <c r="G11" s="48">
        <v>21</v>
      </c>
      <c r="H11" s="50"/>
      <c r="I11" s="51">
        <f t="shared" ref="I11:I15" si="1">G11*($I$9/$G$9)</f>
        <v>4200</v>
      </c>
      <c r="J11" s="51"/>
      <c r="K11" s="52">
        <f t="shared" ref="K11:K17" si="2">I11*$K$9</f>
        <v>134400</v>
      </c>
      <c r="L11" s="53"/>
      <c r="M11" s="54">
        <f t="shared" ref="M11:M17" si="3">K11*C11</f>
        <v>134400</v>
      </c>
      <c r="N11" s="55"/>
      <c r="O11" s="56">
        <f t="shared" ref="O11:O17" si="4">(M11/$K$6)</f>
        <v>0.1891891891891892</v>
      </c>
      <c r="P11" s="57"/>
      <c r="Q11" s="50"/>
      <c r="R11" s="58"/>
      <c r="S11" s="59"/>
      <c r="T11" s="4"/>
      <c r="U11" s="5"/>
      <c r="V11" s="60"/>
    </row>
    <row r="12" spans="1:26" ht="14.25" customHeight="1">
      <c r="A12" s="71">
        <v>2</v>
      </c>
      <c r="B12" s="61">
        <v>1</v>
      </c>
      <c r="C12" s="62">
        <v>2</v>
      </c>
      <c r="D12" s="63"/>
      <c r="E12" s="64">
        <f t="shared" si="0"/>
        <v>17.647058823529413</v>
      </c>
      <c r="F12" s="26"/>
      <c r="G12" s="64">
        <v>8.5</v>
      </c>
      <c r="H12" s="17"/>
      <c r="I12" s="65">
        <f t="shared" si="1"/>
        <v>1700</v>
      </c>
      <c r="J12" s="65"/>
      <c r="K12" s="30">
        <f t="shared" si="2"/>
        <v>54400</v>
      </c>
      <c r="L12" s="66"/>
      <c r="M12" s="67">
        <f t="shared" si="3"/>
        <v>108800</v>
      </c>
      <c r="N12" s="68"/>
      <c r="O12" s="69">
        <f t="shared" si="4"/>
        <v>0.15315315315315314</v>
      </c>
      <c r="P12" s="153"/>
      <c r="Q12" s="17"/>
      <c r="R12" s="16"/>
      <c r="S12" s="59"/>
      <c r="T12" s="4"/>
      <c r="U12" s="5"/>
      <c r="V12" s="60"/>
    </row>
    <row r="13" spans="1:26" ht="14.25" customHeight="1">
      <c r="A13" s="44">
        <v>4</v>
      </c>
      <c r="B13" s="45">
        <v>1</v>
      </c>
      <c r="C13" s="46">
        <v>4</v>
      </c>
      <c r="D13" s="47"/>
      <c r="E13" s="48">
        <f t="shared" si="0"/>
        <v>37.5</v>
      </c>
      <c r="F13" s="49"/>
      <c r="G13" s="48">
        <v>4</v>
      </c>
      <c r="H13" s="50"/>
      <c r="I13" s="51">
        <f t="shared" si="1"/>
        <v>800</v>
      </c>
      <c r="J13" s="51"/>
      <c r="K13" s="52">
        <f t="shared" si="2"/>
        <v>25600</v>
      </c>
      <c r="L13" s="53"/>
      <c r="M13" s="54">
        <f t="shared" si="3"/>
        <v>102400</v>
      </c>
      <c r="N13" s="55"/>
      <c r="O13" s="56">
        <f t="shared" si="4"/>
        <v>0.14414414414414414</v>
      </c>
      <c r="P13" s="57"/>
      <c r="Q13" s="50"/>
      <c r="R13" s="58"/>
      <c r="S13" s="59"/>
      <c r="T13" s="4"/>
      <c r="U13" s="5"/>
      <c r="V13" s="60"/>
    </row>
    <row r="14" spans="1:26" ht="14.25" customHeight="1">
      <c r="A14" s="71">
        <v>10</v>
      </c>
      <c r="B14" s="61">
        <v>1</v>
      </c>
      <c r="C14" s="62">
        <v>10</v>
      </c>
      <c r="D14" s="63"/>
      <c r="E14" s="64">
        <f t="shared" si="0"/>
        <v>150</v>
      </c>
      <c r="F14" s="26"/>
      <c r="G14" s="64">
        <v>1</v>
      </c>
      <c r="H14" s="17"/>
      <c r="I14" s="65">
        <f t="shared" si="1"/>
        <v>200</v>
      </c>
      <c r="J14" s="65"/>
      <c r="K14" s="30">
        <f t="shared" si="2"/>
        <v>6400</v>
      </c>
      <c r="L14" s="66"/>
      <c r="M14" s="67">
        <f t="shared" si="3"/>
        <v>64000</v>
      </c>
      <c r="N14" s="68"/>
      <c r="O14" s="69">
        <f t="shared" si="4"/>
        <v>9.0090090090090086E-2</v>
      </c>
      <c r="P14" s="153"/>
      <c r="Q14" s="17"/>
      <c r="R14" s="154"/>
      <c r="S14" s="59"/>
      <c r="T14" s="4"/>
      <c r="U14" s="5"/>
      <c r="V14" s="60"/>
    </row>
    <row r="15" spans="1:26" ht="14.25" customHeight="1">
      <c r="A15" s="44">
        <v>20</v>
      </c>
      <c r="B15" s="45">
        <v>1</v>
      </c>
      <c r="C15" s="46">
        <v>20</v>
      </c>
      <c r="D15" s="47"/>
      <c r="E15" s="48">
        <f t="shared" si="0"/>
        <v>150</v>
      </c>
      <c r="F15" s="49"/>
      <c r="G15" s="48">
        <v>1</v>
      </c>
      <c r="H15" s="50"/>
      <c r="I15" s="51">
        <f t="shared" si="1"/>
        <v>200</v>
      </c>
      <c r="J15" s="51"/>
      <c r="K15" s="52">
        <f t="shared" si="2"/>
        <v>6400</v>
      </c>
      <c r="L15" s="53"/>
      <c r="M15" s="54">
        <f t="shared" si="3"/>
        <v>128000</v>
      </c>
      <c r="N15" s="55"/>
      <c r="O15" s="56">
        <f t="shared" si="4"/>
        <v>0.18018018018018017</v>
      </c>
      <c r="P15" s="57"/>
      <c r="Q15" s="50"/>
      <c r="R15" s="155" t="s">
        <v>24</v>
      </c>
      <c r="S15" s="59"/>
      <c r="T15" s="4"/>
      <c r="U15" s="5"/>
      <c r="V15" s="60"/>
    </row>
    <row r="16" spans="1:26" ht="14.25" customHeight="1">
      <c r="A16" s="71">
        <v>40</v>
      </c>
      <c r="B16" s="61">
        <v>1</v>
      </c>
      <c r="C16" s="62">
        <v>40</v>
      </c>
      <c r="D16" s="63"/>
      <c r="E16" s="64">
        <f t="shared" si="0"/>
        <v>500</v>
      </c>
      <c r="F16" s="26"/>
      <c r="G16" s="64" t="s">
        <v>0</v>
      </c>
      <c r="H16" s="17"/>
      <c r="I16" s="65">
        <v>60</v>
      </c>
      <c r="J16" s="65"/>
      <c r="K16" s="30">
        <f t="shared" si="2"/>
        <v>1920</v>
      </c>
      <c r="L16" s="66"/>
      <c r="M16" s="67">
        <f t="shared" si="3"/>
        <v>76800</v>
      </c>
      <c r="N16" s="68"/>
      <c r="O16" s="69">
        <f t="shared" si="4"/>
        <v>0.10810810810810811</v>
      </c>
      <c r="P16" s="153"/>
      <c r="Q16" s="26"/>
      <c r="R16" s="154">
        <f>SUM(O11:O16)</f>
        <v>0.86486486486486491</v>
      </c>
      <c r="S16" s="59"/>
      <c r="T16" s="4"/>
      <c r="U16" s="5"/>
      <c r="V16" s="60"/>
    </row>
    <row r="17" spans="1:25" ht="14.25" customHeight="1" thickBot="1">
      <c r="A17" s="156">
        <v>1000</v>
      </c>
      <c r="B17" s="157">
        <v>1</v>
      </c>
      <c r="C17" s="158">
        <v>1000</v>
      </c>
      <c r="D17" s="159"/>
      <c r="E17" s="160">
        <f t="shared" si="0"/>
        <v>10000</v>
      </c>
      <c r="F17" s="161"/>
      <c r="G17" s="160" t="s">
        <v>0</v>
      </c>
      <c r="H17" s="162"/>
      <c r="I17" s="163">
        <v>3</v>
      </c>
      <c r="J17" s="163"/>
      <c r="K17" s="164">
        <f t="shared" si="2"/>
        <v>96</v>
      </c>
      <c r="L17" s="165" t="s">
        <v>30</v>
      </c>
      <c r="M17" s="166">
        <f t="shared" si="3"/>
        <v>96000</v>
      </c>
      <c r="N17" s="167"/>
      <c r="O17" s="168">
        <f t="shared" si="4"/>
        <v>0.13513513513513514</v>
      </c>
      <c r="P17" s="169"/>
      <c r="Q17" s="161" t="s">
        <v>32</v>
      </c>
      <c r="R17" s="170">
        <f>SUM(O17:O17)</f>
        <v>0.13513513513513514</v>
      </c>
      <c r="S17" s="59"/>
      <c r="T17" s="4"/>
      <c r="U17" s="5"/>
      <c r="V17" s="60"/>
    </row>
    <row r="18" spans="1:25" ht="14.25" customHeight="1" thickTop="1">
      <c r="A18" s="23"/>
      <c r="B18" s="8"/>
      <c r="C18" s="26" t="s">
        <v>15</v>
      </c>
      <c r="D18" s="16"/>
      <c r="E18" s="83">
        <f t="shared" si="0"/>
        <v>4.1881893061566382</v>
      </c>
      <c r="F18" s="26"/>
      <c r="G18" s="64">
        <f>SUM(G11:G17)</f>
        <v>35.5</v>
      </c>
      <c r="H18" s="30"/>
      <c r="I18" s="65">
        <f>SUM(I11:I17)</f>
        <v>7163</v>
      </c>
      <c r="J18" s="65"/>
      <c r="K18" s="30">
        <f>SUM(K11:K17)</f>
        <v>229216</v>
      </c>
      <c r="L18" s="66"/>
      <c r="M18" s="67">
        <f>SUM(M11:M17)</f>
        <v>710400</v>
      </c>
      <c r="N18" s="68"/>
      <c r="O18" s="69">
        <f>SUM(O11:O17)</f>
        <v>1</v>
      </c>
      <c r="P18" s="70" t="s">
        <v>16</v>
      </c>
      <c r="Q18" s="4"/>
      <c r="R18" s="84">
        <f>R16+R17</f>
        <v>1</v>
      </c>
      <c r="S18" s="4"/>
      <c r="T18" s="4"/>
      <c r="U18" s="5"/>
    </row>
    <row r="19" spans="1:25" ht="14.25" customHeight="1" thickBot="1">
      <c r="A19" s="85"/>
      <c r="B19" s="86"/>
      <c r="C19" s="72"/>
      <c r="D19" s="87"/>
      <c r="E19" s="73"/>
      <c r="F19" s="74"/>
      <c r="G19" s="73"/>
      <c r="H19" s="76"/>
      <c r="I19" s="75"/>
      <c r="J19" s="75"/>
      <c r="K19" s="76"/>
      <c r="L19" s="77"/>
      <c r="M19" s="78"/>
      <c r="N19" s="79"/>
      <c r="O19" s="80"/>
      <c r="P19" s="81"/>
      <c r="Q19" s="88"/>
      <c r="R19" s="82"/>
      <c r="S19" s="4"/>
      <c r="T19" s="4"/>
      <c r="U19" s="5"/>
    </row>
    <row r="20" spans="1:25" ht="14.25" customHeight="1" thickTop="1">
      <c r="A20" s="23"/>
      <c r="B20" s="8"/>
      <c r="C20" s="26" t="s">
        <v>15</v>
      </c>
      <c r="D20" s="16"/>
      <c r="E20" s="83">
        <f t="shared" si="0"/>
        <v>4.1881893061566382</v>
      </c>
      <c r="F20" s="26"/>
      <c r="G20" s="64">
        <f>SUM(G18:G19)</f>
        <v>35.5</v>
      </c>
      <c r="H20" s="30"/>
      <c r="I20" s="65">
        <f>SUM(I18:I19)</f>
        <v>7163</v>
      </c>
      <c r="J20" s="65"/>
      <c r="K20" s="30">
        <f>SUM(K18:K19)</f>
        <v>229216</v>
      </c>
      <c r="L20" s="66"/>
      <c r="M20" s="67">
        <f>SUM(M18:M19)</f>
        <v>710400</v>
      </c>
      <c r="N20" s="68"/>
      <c r="O20" s="69">
        <f>SUM(O18:O19)</f>
        <v>1</v>
      </c>
      <c r="P20" s="70"/>
      <c r="Q20" s="4"/>
      <c r="R20" s="84">
        <f>SUM(R18:R19)</f>
        <v>1</v>
      </c>
      <c r="S20" s="4"/>
      <c r="T20" s="4"/>
      <c r="U20" s="5"/>
    </row>
    <row r="21" spans="1:25" s="43" customFormat="1" ht="14.25" customHeight="1">
      <c r="A21" s="23"/>
      <c r="B21" s="89"/>
      <c r="C21" s="90"/>
      <c r="D21" s="41"/>
      <c r="E21" s="91"/>
      <c r="F21" s="90"/>
      <c r="G21" s="91"/>
      <c r="H21" s="92"/>
      <c r="I21" s="93"/>
      <c r="J21" s="93"/>
      <c r="K21" s="93"/>
      <c r="L21" s="94"/>
      <c r="M21" s="95"/>
      <c r="N21" s="96"/>
      <c r="O21" s="97"/>
      <c r="P21" s="97"/>
      <c r="Q21" s="41"/>
      <c r="R21" s="41"/>
      <c r="S21" s="41"/>
      <c r="T21" s="41"/>
      <c r="U21" s="42"/>
    </row>
    <row r="22" spans="1:25" s="43" customFormat="1" ht="14.25" customHeight="1">
      <c r="A22" s="98"/>
      <c r="B22" s="89"/>
      <c r="C22" s="90"/>
      <c r="D22" s="41"/>
      <c r="E22" s="199" t="s">
        <v>31</v>
      </c>
      <c r="F22" s="200"/>
      <c r="G22" s="200"/>
      <c r="H22" s="200"/>
      <c r="I22" s="200"/>
      <c r="J22" s="200"/>
      <c r="K22" s="201"/>
      <c r="L22" s="93"/>
      <c r="M22" s="93"/>
      <c r="N22" s="96"/>
      <c r="O22" s="97"/>
      <c r="P22" s="97"/>
      <c r="Q22" s="41"/>
      <c r="R22" s="41"/>
      <c r="S22" s="41"/>
      <c r="T22" s="41"/>
      <c r="U22" s="42"/>
    </row>
    <row r="23" spans="1:25" s="43" customFormat="1" ht="14.25" customHeight="1">
      <c r="A23" s="23"/>
      <c r="B23" s="89"/>
      <c r="C23" s="90"/>
      <c r="D23" s="41"/>
      <c r="E23" s="171">
        <v>1</v>
      </c>
      <c r="F23" s="172" t="s">
        <v>17</v>
      </c>
      <c r="G23" s="173">
        <f>$A$6/SUM(K11)</f>
        <v>7.1428571428571432</v>
      </c>
      <c r="H23" s="174"/>
      <c r="I23" s="175">
        <v>10</v>
      </c>
      <c r="J23" s="172" t="s">
        <v>17</v>
      </c>
      <c r="K23" s="176">
        <f>$A$6/SUM(K14:K14)</f>
        <v>150</v>
      </c>
      <c r="L23" s="103"/>
      <c r="M23" s="104"/>
      <c r="N23" s="96"/>
      <c r="O23" s="97"/>
      <c r="P23" s="97"/>
      <c r="Q23" s="41"/>
      <c r="R23" s="41"/>
      <c r="S23" s="41"/>
      <c r="T23" s="41"/>
      <c r="U23" s="42"/>
    </row>
    <row r="24" spans="1:25" s="43" customFormat="1" ht="14.25" customHeight="1">
      <c r="A24" s="23"/>
      <c r="B24" s="89"/>
      <c r="C24" s="90"/>
      <c r="D24" s="41"/>
      <c r="E24" s="99">
        <v>2</v>
      </c>
      <c r="F24" s="4" t="s">
        <v>17</v>
      </c>
      <c r="G24" s="100">
        <f>$A$6/SUM(K12:K12)</f>
        <v>17.647058823529413</v>
      </c>
      <c r="H24" s="101"/>
      <c r="I24" s="105">
        <v>20</v>
      </c>
      <c r="J24" s="4" t="s">
        <v>17</v>
      </c>
      <c r="K24" s="102">
        <f>$A$6/SUM(K15:K15)</f>
        <v>150</v>
      </c>
      <c r="L24" s="103"/>
      <c r="M24" s="104"/>
      <c r="N24" s="96"/>
      <c r="O24" s="97"/>
      <c r="P24" s="97"/>
      <c r="Q24" s="41"/>
      <c r="R24" s="41"/>
      <c r="S24" s="41"/>
      <c r="T24" s="41"/>
      <c r="U24" s="42"/>
    </row>
    <row r="25" spans="1:25" s="43" customFormat="1" ht="14.25" customHeight="1">
      <c r="A25" s="106"/>
      <c r="B25" s="89"/>
      <c r="C25" s="90"/>
      <c r="D25" s="41"/>
      <c r="E25" s="99">
        <v>4</v>
      </c>
      <c r="F25" s="4" t="s">
        <v>17</v>
      </c>
      <c r="G25" s="100">
        <f>$A$6/SUM(K13)</f>
        <v>37.5</v>
      </c>
      <c r="H25" s="101"/>
      <c r="I25" s="105">
        <v>40</v>
      </c>
      <c r="J25" s="4" t="s">
        <v>17</v>
      </c>
      <c r="K25" s="102">
        <f>$A$6/SUM(K16:K16)</f>
        <v>500</v>
      </c>
      <c r="L25" s="103"/>
      <c r="M25" s="104"/>
      <c r="N25" s="96"/>
      <c r="O25" s="97"/>
      <c r="P25" s="97"/>
      <c r="Q25" s="41"/>
      <c r="R25" s="41"/>
      <c r="S25" s="41"/>
      <c r="T25" s="41"/>
      <c r="U25" s="42"/>
    </row>
    <row r="26" spans="1:25" s="43" customFormat="1" ht="14.25" customHeight="1">
      <c r="A26" s="106"/>
      <c r="B26" s="89"/>
      <c r="C26" s="90"/>
      <c r="D26" s="41"/>
      <c r="E26" s="177"/>
      <c r="F26" s="178"/>
      <c r="G26" s="178"/>
      <c r="H26" s="107"/>
      <c r="I26" s="108">
        <v>4000</v>
      </c>
      <c r="J26" s="40" t="s">
        <v>17</v>
      </c>
      <c r="K26" s="109">
        <f>$A$6/SUM(K17)</f>
        <v>10000</v>
      </c>
      <c r="L26" s="103"/>
      <c r="M26" s="104"/>
      <c r="N26" s="96"/>
      <c r="O26" s="97"/>
      <c r="P26" s="97"/>
      <c r="Q26" s="41"/>
      <c r="R26" s="41"/>
      <c r="S26" s="41"/>
      <c r="T26" s="41"/>
      <c r="U26" s="42"/>
    </row>
    <row r="27" spans="1:25" s="43" customFormat="1" ht="14.25" customHeight="1">
      <c r="A27" s="106"/>
      <c r="B27" s="89"/>
      <c r="C27" s="90"/>
      <c r="D27" s="41"/>
      <c r="E27" s="105"/>
      <c r="F27" s="101"/>
      <c r="G27" s="100"/>
      <c r="H27" s="90"/>
      <c r="I27" s="105"/>
      <c r="J27" s="103"/>
      <c r="K27" s="104"/>
      <c r="L27" s="93"/>
      <c r="M27" s="93"/>
      <c r="N27" s="96"/>
      <c r="O27" s="97"/>
      <c r="P27" s="97"/>
      <c r="Q27" s="41"/>
      <c r="R27" s="41"/>
      <c r="S27" s="41"/>
      <c r="T27" s="41"/>
      <c r="U27" s="42"/>
    </row>
    <row r="28" spans="1:25" ht="14.25" customHeight="1">
      <c r="A28" s="110" t="s">
        <v>18</v>
      </c>
      <c r="B28" s="111" t="s">
        <v>37</v>
      </c>
      <c r="C28" s="4"/>
      <c r="D28" s="4"/>
      <c r="E28" s="112"/>
      <c r="F28" s="113"/>
      <c r="G28" s="114"/>
      <c r="H28" s="101"/>
      <c r="I28" s="103"/>
      <c r="J28" s="103"/>
      <c r="K28" s="103"/>
      <c r="L28" s="115"/>
      <c r="M28" s="116"/>
      <c r="N28" s="117"/>
      <c r="O28" s="70"/>
      <c r="P28" s="70"/>
      <c r="Q28" s="4"/>
      <c r="S28" s="4"/>
      <c r="T28" s="4"/>
      <c r="U28" s="5"/>
    </row>
    <row r="29" spans="1:25" ht="14.25" customHeight="1">
      <c r="A29" s="110" t="s">
        <v>30</v>
      </c>
      <c r="B29" s="111" t="s">
        <v>34</v>
      </c>
      <c r="C29" s="4"/>
      <c r="D29" s="4"/>
      <c r="E29" s="112"/>
      <c r="F29" s="113"/>
      <c r="G29" s="118"/>
      <c r="H29" s="101"/>
      <c r="I29" s="103"/>
      <c r="J29" s="103"/>
      <c r="K29" s="115"/>
      <c r="L29" s="115"/>
      <c r="M29" s="103"/>
      <c r="N29" s="117"/>
      <c r="O29" s="119"/>
      <c r="P29" s="119"/>
      <c r="Q29" s="4"/>
      <c r="S29" s="4"/>
      <c r="T29" s="4"/>
      <c r="U29" s="5"/>
    </row>
    <row r="30" spans="1:25" ht="14.25" customHeight="1">
      <c r="A30" s="110" t="s">
        <v>16</v>
      </c>
      <c r="B30" s="111" t="s">
        <v>19</v>
      </c>
      <c r="C30" s="4"/>
      <c r="D30" s="4"/>
      <c r="E30" s="112"/>
      <c r="F30" s="113"/>
      <c r="G30" s="118"/>
      <c r="H30" s="101"/>
      <c r="I30" s="103"/>
      <c r="J30" s="103"/>
      <c r="K30" s="115"/>
      <c r="L30" s="115"/>
      <c r="M30" s="103"/>
      <c r="N30" s="117"/>
      <c r="O30" s="119"/>
      <c r="P30" s="119"/>
      <c r="Q30" s="4"/>
      <c r="S30" s="4"/>
      <c r="T30" s="4"/>
      <c r="U30" s="5"/>
    </row>
    <row r="31" spans="1:25" ht="14.25" customHeight="1">
      <c r="A31" s="23"/>
      <c r="B31" s="8"/>
      <c r="C31" s="4"/>
      <c r="D31" s="4"/>
      <c r="E31" s="4"/>
      <c r="F31" s="120"/>
      <c r="G31" s="4"/>
      <c r="H31" s="4"/>
      <c r="I31" s="4"/>
      <c r="J31" s="120"/>
      <c r="K31" s="4"/>
      <c r="L31" s="4"/>
      <c r="M31" s="4"/>
      <c r="N31" s="120"/>
      <c r="O31" s="4"/>
      <c r="P31" s="4"/>
      <c r="Q31" s="4"/>
      <c r="S31" s="4"/>
      <c r="T31" s="4"/>
      <c r="U31" s="5"/>
      <c r="Y31" s="112"/>
    </row>
    <row r="32" spans="1:25" ht="14.25" customHeight="1">
      <c r="A32" s="121"/>
      <c r="B32" s="122"/>
      <c r="C32" s="36" t="s">
        <v>8</v>
      </c>
      <c r="D32" s="37"/>
      <c r="E32" s="37"/>
      <c r="F32" s="36" t="s">
        <v>20</v>
      </c>
      <c r="G32" s="37"/>
      <c r="H32" s="37"/>
      <c r="I32" s="37"/>
      <c r="J32" s="36" t="s">
        <v>21</v>
      </c>
      <c r="K32" s="37"/>
      <c r="L32" s="37"/>
      <c r="M32" s="37"/>
      <c r="N32" s="36" t="s">
        <v>22</v>
      </c>
      <c r="O32" s="37"/>
      <c r="P32" s="37"/>
      <c r="Q32" s="36" t="s">
        <v>23</v>
      </c>
      <c r="R32" s="16"/>
      <c r="S32" s="16"/>
      <c r="T32" s="17"/>
      <c r="U32" s="123"/>
      <c r="V32" s="16"/>
      <c r="Y32" s="112"/>
    </row>
    <row r="33" spans="1:27" ht="12.75" customHeight="1">
      <c r="A33" s="71">
        <f>A11</f>
        <v>1</v>
      </c>
      <c r="B33" s="61"/>
      <c r="C33" s="14">
        <f>C11</f>
        <v>1</v>
      </c>
      <c r="D33" s="16"/>
      <c r="E33" s="16">
        <v>22</v>
      </c>
      <c r="F33" s="17" t="s">
        <v>17</v>
      </c>
      <c r="G33" s="63">
        <f t="shared" ref="G33:G37" si="5">E33*C33</f>
        <v>22</v>
      </c>
      <c r="H33" s="16"/>
      <c r="I33" s="16">
        <v>21</v>
      </c>
      <c r="J33" s="17" t="s">
        <v>17</v>
      </c>
      <c r="K33" s="63">
        <f t="shared" ref="K33:K37" si="6">I33*C33</f>
        <v>21</v>
      </c>
      <c r="L33" s="16"/>
      <c r="M33" s="16">
        <v>20</v>
      </c>
      <c r="N33" s="17" t="s">
        <v>17</v>
      </c>
      <c r="O33" s="63">
        <f t="shared" ref="O33:O37" si="7">M33*C33</f>
        <v>20</v>
      </c>
      <c r="P33" s="66">
        <v>21</v>
      </c>
      <c r="Q33" s="17" t="s">
        <v>17</v>
      </c>
      <c r="R33" s="124">
        <f t="shared" ref="R33:R37" si="8">P33*C33</f>
        <v>21</v>
      </c>
      <c r="S33" s="125"/>
      <c r="T33" s="126"/>
      <c r="U33" s="127"/>
      <c r="V33" s="4"/>
      <c r="X33" s="128">
        <f>((M33+I33+E33+P33)*($I$9/$G$9))/4</f>
        <v>4200</v>
      </c>
      <c r="Y33" s="128">
        <f>I11</f>
        <v>4200</v>
      </c>
      <c r="Z33" s="129">
        <f>X33-Y33</f>
        <v>0</v>
      </c>
    </row>
    <row r="34" spans="1:27" ht="12.75" customHeight="1">
      <c r="A34" s="71">
        <f t="shared" ref="A34:A37" si="9">A12</f>
        <v>2</v>
      </c>
      <c r="B34" s="61"/>
      <c r="C34" s="14">
        <f t="shared" ref="C34:C37" si="10">C12</f>
        <v>2</v>
      </c>
      <c r="D34" s="16"/>
      <c r="E34" s="16">
        <v>9</v>
      </c>
      <c r="F34" s="17" t="s">
        <v>17</v>
      </c>
      <c r="G34" s="63">
        <f t="shared" si="5"/>
        <v>18</v>
      </c>
      <c r="H34" s="16"/>
      <c r="I34" s="16">
        <v>9</v>
      </c>
      <c r="J34" s="17" t="s">
        <v>17</v>
      </c>
      <c r="K34" s="63">
        <f t="shared" si="6"/>
        <v>18</v>
      </c>
      <c r="L34" s="16"/>
      <c r="M34" s="16">
        <v>5</v>
      </c>
      <c r="N34" s="17" t="s">
        <v>17</v>
      </c>
      <c r="O34" s="63">
        <f t="shared" si="7"/>
        <v>10</v>
      </c>
      <c r="P34" s="66">
        <v>11</v>
      </c>
      <c r="Q34" s="17" t="s">
        <v>17</v>
      </c>
      <c r="R34" s="63">
        <f t="shared" si="8"/>
        <v>22</v>
      </c>
      <c r="S34" s="66"/>
      <c r="T34" s="17"/>
      <c r="U34" s="130"/>
      <c r="V34" s="4"/>
      <c r="X34" s="128">
        <f t="shared" ref="X34:X37" si="11">((M34+I34+E34+P34)*($I$9/$G$9))/4</f>
        <v>1700</v>
      </c>
      <c r="Y34" s="128">
        <f t="shared" ref="Y34:Y37" si="12">I12</f>
        <v>1700</v>
      </c>
      <c r="Z34" s="129">
        <f t="shared" ref="Z34:Z37" si="13">X34-Y34</f>
        <v>0</v>
      </c>
    </row>
    <row r="35" spans="1:27" ht="12.75" customHeight="1">
      <c r="A35" s="71">
        <f t="shared" si="9"/>
        <v>4</v>
      </c>
      <c r="B35" s="61"/>
      <c r="C35" s="14">
        <f t="shared" si="10"/>
        <v>4</v>
      </c>
      <c r="D35" s="16"/>
      <c r="E35" s="16">
        <v>3</v>
      </c>
      <c r="F35" s="17" t="s">
        <v>17</v>
      </c>
      <c r="G35" s="63">
        <f t="shared" si="5"/>
        <v>12</v>
      </c>
      <c r="H35" s="16"/>
      <c r="I35" s="16">
        <v>4</v>
      </c>
      <c r="J35" s="17" t="s">
        <v>17</v>
      </c>
      <c r="K35" s="63">
        <f t="shared" si="6"/>
        <v>16</v>
      </c>
      <c r="L35" s="16"/>
      <c r="M35" s="16">
        <v>4</v>
      </c>
      <c r="N35" s="17" t="s">
        <v>17</v>
      </c>
      <c r="O35" s="63">
        <f t="shared" si="7"/>
        <v>16</v>
      </c>
      <c r="P35" s="16">
        <v>5</v>
      </c>
      <c r="Q35" s="17" t="s">
        <v>17</v>
      </c>
      <c r="R35" s="63">
        <f t="shared" si="8"/>
        <v>20</v>
      </c>
      <c r="S35" s="16"/>
      <c r="T35" s="17"/>
      <c r="U35" s="130"/>
      <c r="V35" s="4"/>
      <c r="X35" s="128">
        <f t="shared" si="11"/>
        <v>800</v>
      </c>
      <c r="Y35" s="128">
        <f t="shared" si="12"/>
        <v>800</v>
      </c>
      <c r="Z35" s="129">
        <f t="shared" si="13"/>
        <v>0</v>
      </c>
    </row>
    <row r="36" spans="1:27" ht="12.75" customHeight="1">
      <c r="A36" s="71">
        <f t="shared" si="9"/>
        <v>10</v>
      </c>
      <c r="B36" s="61"/>
      <c r="C36" s="14">
        <f t="shared" si="10"/>
        <v>10</v>
      </c>
      <c r="D36" s="16"/>
      <c r="E36" s="16">
        <v>1</v>
      </c>
      <c r="F36" s="17" t="s">
        <v>17</v>
      </c>
      <c r="G36" s="63">
        <f t="shared" si="5"/>
        <v>10</v>
      </c>
      <c r="H36" s="16"/>
      <c r="I36" s="16">
        <v>1</v>
      </c>
      <c r="J36" s="17" t="s">
        <v>17</v>
      </c>
      <c r="K36" s="63">
        <f t="shared" si="6"/>
        <v>10</v>
      </c>
      <c r="L36" s="16"/>
      <c r="M36" s="16">
        <v>2</v>
      </c>
      <c r="N36" s="17" t="s">
        <v>17</v>
      </c>
      <c r="O36" s="63">
        <f t="shared" si="7"/>
        <v>20</v>
      </c>
      <c r="P36" s="16">
        <v>0</v>
      </c>
      <c r="Q36" s="17" t="s">
        <v>17</v>
      </c>
      <c r="R36" s="63">
        <f t="shared" si="8"/>
        <v>0</v>
      </c>
      <c r="S36" s="16"/>
      <c r="T36" s="17"/>
      <c r="U36" s="130"/>
      <c r="V36" s="4"/>
      <c r="X36" s="128">
        <f t="shared" si="11"/>
        <v>200</v>
      </c>
      <c r="Y36" s="128">
        <f t="shared" si="12"/>
        <v>200</v>
      </c>
      <c r="Z36" s="129">
        <f t="shared" si="13"/>
        <v>0</v>
      </c>
    </row>
    <row r="37" spans="1:27" ht="12.75" customHeight="1">
      <c r="A37" s="71">
        <f t="shared" si="9"/>
        <v>20</v>
      </c>
      <c r="B37" s="61"/>
      <c r="C37" s="14">
        <f t="shared" si="10"/>
        <v>20</v>
      </c>
      <c r="D37" s="16"/>
      <c r="E37" s="16">
        <v>1</v>
      </c>
      <c r="F37" s="17" t="s">
        <v>17</v>
      </c>
      <c r="G37" s="63">
        <f t="shared" si="5"/>
        <v>20</v>
      </c>
      <c r="H37" s="16"/>
      <c r="I37" s="16">
        <v>1</v>
      </c>
      <c r="J37" s="17" t="s">
        <v>17</v>
      </c>
      <c r="K37" s="63">
        <f t="shared" si="6"/>
        <v>20</v>
      </c>
      <c r="L37" s="16"/>
      <c r="M37" s="16">
        <v>1</v>
      </c>
      <c r="N37" s="17" t="s">
        <v>17</v>
      </c>
      <c r="O37" s="63">
        <f t="shared" si="7"/>
        <v>20</v>
      </c>
      <c r="P37" s="16">
        <v>1</v>
      </c>
      <c r="Q37" s="17" t="s">
        <v>17</v>
      </c>
      <c r="R37" s="63">
        <f t="shared" si="8"/>
        <v>20</v>
      </c>
      <c r="S37" s="16"/>
      <c r="T37" s="17"/>
      <c r="U37" s="130"/>
      <c r="V37" s="4"/>
      <c r="X37" s="128">
        <f t="shared" si="11"/>
        <v>200</v>
      </c>
      <c r="Y37" s="128">
        <f t="shared" si="12"/>
        <v>200</v>
      </c>
      <c r="Z37" s="129">
        <f t="shared" si="13"/>
        <v>0</v>
      </c>
    </row>
    <row r="38" spans="1:27" ht="12.75" customHeight="1">
      <c r="A38" s="179" t="s">
        <v>27</v>
      </c>
      <c r="B38" s="180"/>
      <c r="C38" s="181"/>
      <c r="D38" s="182"/>
      <c r="E38" s="182">
        <f>SUM(E33:E37)</f>
        <v>36</v>
      </c>
      <c r="F38" s="126"/>
      <c r="G38" s="183">
        <f>SUM(G33:G37)</f>
        <v>82</v>
      </c>
      <c r="H38" s="182"/>
      <c r="I38" s="182">
        <f>SUM(I33:I37)</f>
        <v>36</v>
      </c>
      <c r="J38" s="126"/>
      <c r="K38" s="183">
        <f>SUM(K33:K37)</f>
        <v>85</v>
      </c>
      <c r="L38" s="182"/>
      <c r="M38" s="125">
        <f>SUM(M33:M37)</f>
        <v>32</v>
      </c>
      <c r="N38" s="126"/>
      <c r="O38" s="183">
        <f>SUM(O33:O37)</f>
        <v>86</v>
      </c>
      <c r="P38" s="125">
        <f>SUM(P33:P37)</f>
        <v>38</v>
      </c>
      <c r="Q38" s="126"/>
      <c r="R38" s="183">
        <f>SUM(R33:R37)</f>
        <v>83</v>
      </c>
      <c r="S38" s="125"/>
      <c r="T38" s="126"/>
      <c r="U38" s="184"/>
      <c r="V38" s="4"/>
      <c r="X38" s="128"/>
      <c r="Y38" s="128"/>
      <c r="Z38" s="131"/>
      <c r="AA38" s="129"/>
    </row>
    <row r="39" spans="1:27" ht="12.75" customHeight="1">
      <c r="A39" s="132"/>
      <c r="B39" s="61"/>
      <c r="C39" s="14"/>
      <c r="D39" s="16"/>
      <c r="E39" s="16"/>
      <c r="F39" s="17"/>
      <c r="G39" s="133"/>
      <c r="H39" s="16"/>
      <c r="I39" s="16"/>
      <c r="J39" s="17"/>
      <c r="K39" s="133"/>
      <c r="L39" s="16"/>
      <c r="M39" s="66"/>
      <c r="N39" s="17"/>
      <c r="O39" s="133"/>
      <c r="P39" s="66"/>
      <c r="Q39" s="17"/>
      <c r="R39" s="133"/>
      <c r="S39" s="66"/>
      <c r="T39" s="17"/>
      <c r="U39" s="134"/>
      <c r="V39" s="4"/>
      <c r="X39" s="128"/>
      <c r="Y39" s="128"/>
      <c r="Z39" s="131"/>
      <c r="AA39" s="129"/>
    </row>
    <row r="40" spans="1:27" ht="12.75" customHeight="1" thickBot="1">
      <c r="A40" s="135"/>
      <c r="B40" s="136"/>
      <c r="C40" s="137"/>
      <c r="D40" s="138"/>
      <c r="E40" s="138"/>
      <c r="F40" s="139"/>
      <c r="G40" s="140"/>
      <c r="H40" s="138"/>
      <c r="I40" s="138"/>
      <c r="J40" s="139"/>
      <c r="K40" s="140"/>
      <c r="L40" s="138"/>
      <c r="M40" s="141"/>
      <c r="N40" s="139"/>
      <c r="O40" s="140"/>
      <c r="P40" s="141"/>
      <c r="Q40" s="139"/>
      <c r="R40" s="140"/>
      <c r="S40" s="142"/>
      <c r="T40" s="142"/>
      <c r="U40" s="143"/>
      <c r="V40" s="4"/>
      <c r="Y40" s="128"/>
      <c r="Z40" s="131"/>
      <c r="AA40" s="129"/>
    </row>
    <row r="41" spans="1:27" ht="12.75" customHeight="1">
      <c r="A41" s="144"/>
      <c r="B41" s="8"/>
      <c r="C41" s="145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X41" s="146">
        <f>SUM(G38+K38+O38+R38)/4</f>
        <v>84</v>
      </c>
      <c r="Y41" s="147"/>
      <c r="AA41" s="148"/>
    </row>
    <row r="42" spans="1:27" ht="12.75" customHeight="1">
      <c r="A42" s="144"/>
      <c r="B42" s="8"/>
      <c r="C42" s="145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S42" s="147"/>
      <c r="V42" s="148"/>
    </row>
    <row r="43" spans="1:27" ht="12.75" customHeight="1">
      <c r="A43" s="144"/>
      <c r="B43" s="8"/>
      <c r="C43" s="145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S43" s="147"/>
      <c r="T43" s="147"/>
      <c r="V43" s="148"/>
    </row>
    <row r="44" spans="1:27" ht="12.75" customHeight="1">
      <c r="A44" s="149"/>
      <c r="B44" s="8"/>
      <c r="C44" s="145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S44" s="147"/>
      <c r="T44" s="147"/>
      <c r="V44" s="148"/>
    </row>
    <row r="45" spans="1:27" ht="14.25" customHeight="1">
      <c r="A45" s="4"/>
      <c r="B45" s="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50"/>
      <c r="Q45" s="4"/>
      <c r="S45" s="4"/>
    </row>
    <row r="46" spans="1:27" ht="14.25" customHeight="1">
      <c r="A46" s="4"/>
      <c r="B46" s="8"/>
      <c r="C46" s="4"/>
      <c r="D46" s="4"/>
      <c r="E46" s="4"/>
      <c r="F46" s="4"/>
      <c r="G46" s="4"/>
      <c r="H46" s="4"/>
      <c r="I46" s="4"/>
      <c r="P46" s="151"/>
      <c r="Q46" s="4"/>
      <c r="S46" s="4"/>
    </row>
    <row r="47" spans="1:27" ht="14.25" customHeight="1">
      <c r="A47" s="25"/>
      <c r="B47" s="8"/>
      <c r="C47" s="4"/>
      <c r="D47" s="4"/>
      <c r="E47" s="4"/>
      <c r="F47" s="25"/>
      <c r="G47" s="4"/>
      <c r="H47" s="4"/>
      <c r="I47" s="11"/>
      <c r="P47" s="4"/>
      <c r="Q47" s="4"/>
      <c r="S47" s="4"/>
    </row>
    <row r="48" spans="1:27" ht="14.25" customHeight="1">
      <c r="A48" s="25"/>
      <c r="B48" s="8"/>
      <c r="C48" s="4"/>
      <c r="D48" s="4"/>
      <c r="E48" s="4"/>
      <c r="F48" s="4"/>
      <c r="G48" s="4"/>
      <c r="H48" s="4"/>
      <c r="I48" s="11"/>
      <c r="P48" s="4"/>
      <c r="Q48" s="4"/>
      <c r="S48" s="4"/>
    </row>
    <row r="49" spans="1:19" ht="14.25" customHeight="1">
      <c r="A49" s="4"/>
      <c r="B49" s="8"/>
      <c r="C49" s="4"/>
      <c r="D49" s="4"/>
      <c r="E49" s="41"/>
      <c r="F49" s="4"/>
      <c r="G49" s="4"/>
      <c r="H49" s="4"/>
      <c r="I49" s="4"/>
      <c r="P49" s="4"/>
      <c r="Q49" s="4"/>
      <c r="S49" s="4"/>
    </row>
    <row r="50" spans="1:19" ht="14.25" customHeight="1">
      <c r="A50" s="4"/>
      <c r="B50" s="8"/>
      <c r="C50" s="4"/>
      <c r="D50" s="4"/>
      <c r="E50" s="4"/>
      <c r="F50" s="4"/>
      <c r="G50" s="41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9" ht="14.25" customHeight="1">
      <c r="A51" s="4"/>
      <c r="B51" s="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9" ht="14.25" customHeight="1">
      <c r="E52" s="4"/>
    </row>
    <row r="53" spans="1:19" ht="14.25" customHeight="1">
      <c r="E53" s="4"/>
    </row>
    <row r="54" spans="1:19" ht="14.25" customHeight="1">
      <c r="E54" s="4"/>
    </row>
    <row r="55" spans="1:19" ht="14.25" customHeight="1">
      <c r="E55" s="4"/>
    </row>
    <row r="56" spans="1:19" ht="14.25" customHeight="1">
      <c r="E56" s="4"/>
    </row>
    <row r="57" spans="1:19" ht="14.25" customHeight="1">
      <c r="B57" s="3"/>
      <c r="E57" s="4"/>
    </row>
    <row r="58" spans="1:19" ht="14.25" customHeight="1">
      <c r="B58" s="3"/>
      <c r="E58" s="4"/>
    </row>
    <row r="59" spans="1:19" ht="14.25" customHeight="1">
      <c r="B59" s="3"/>
      <c r="E59" s="4"/>
    </row>
  </sheetData>
  <mergeCells count="5">
    <mergeCell ref="A1:R1"/>
    <mergeCell ref="A2:R2"/>
    <mergeCell ref="A3:R3"/>
    <mergeCell ref="A4:R4"/>
    <mergeCell ref="E22:K22"/>
  </mergeCells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zoomScaleNormal="100" zoomScaleSheetLayoutView="70" workbookViewId="0">
      <selection activeCell="I34" sqref="I34"/>
    </sheetView>
  </sheetViews>
  <sheetFormatPr defaultColWidth="10.7109375" defaultRowHeight="14.25" customHeight="1"/>
  <cols>
    <col min="1" max="1" width="28.5703125" style="3" customWidth="1"/>
    <col min="2" max="2" width="5" style="152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4.140625" style="3" customWidth="1"/>
    <col min="17" max="17" width="2.7109375" style="3" customWidth="1"/>
    <col min="18" max="18" width="8.85546875" style="4" customWidth="1"/>
    <col min="19" max="19" width="3.28515625" style="3" customWidth="1"/>
    <col min="20" max="20" width="2.28515625" style="3" customWidth="1"/>
    <col min="21" max="21" width="8.7109375" style="3" customWidth="1"/>
    <col min="22" max="22" width="7.7109375" style="3" customWidth="1"/>
    <col min="23" max="23" width="1.7109375" style="3" customWidth="1"/>
    <col min="24" max="24" width="8.42578125" style="3" customWidth="1"/>
    <col min="25" max="25" width="12.85546875" style="3" customWidth="1"/>
    <col min="26" max="26" width="10.7109375" style="3"/>
    <col min="27" max="27" width="10.85546875" style="3" customWidth="1"/>
    <col min="28" max="16384" width="10.7109375" style="3"/>
  </cols>
  <sheetData>
    <row r="1" spans="1:26" ht="14.25" customHeight="1">
      <c r="A1" s="193" t="s">
        <v>26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"/>
      <c r="T1" s="1"/>
      <c r="U1" s="2"/>
    </row>
    <row r="2" spans="1:26" ht="14.25" customHeight="1">
      <c r="A2" s="195" t="s">
        <v>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4"/>
      <c r="T2" s="4"/>
      <c r="U2" s="5"/>
    </row>
    <row r="3" spans="1:26" ht="14.25" customHeight="1">
      <c r="A3" s="195" t="s">
        <v>35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4"/>
      <c r="T3" s="4"/>
      <c r="U3" s="5"/>
    </row>
    <row r="4" spans="1:26" ht="14.25" customHeight="1">
      <c r="A4" s="197" t="s">
        <v>36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1200000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1200000</v>
      </c>
      <c r="H6" s="14" t="s">
        <v>0</v>
      </c>
      <c r="I6" s="17" t="s">
        <v>2</v>
      </c>
      <c r="J6" s="16"/>
      <c r="K6" s="18">
        <f>+M20</f>
        <v>887200</v>
      </c>
      <c r="L6" s="16"/>
      <c r="M6" s="19" t="s">
        <v>3</v>
      </c>
      <c r="N6" s="16"/>
      <c r="O6" s="20">
        <f>K6/G6</f>
        <v>0.73933333333333329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185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28</v>
      </c>
      <c r="C9" s="19"/>
      <c r="D9" s="19"/>
      <c r="E9" s="17" t="s">
        <v>6</v>
      </c>
      <c r="F9" s="17"/>
      <c r="G9" s="17">
        <v>150</v>
      </c>
      <c r="H9" s="17"/>
      <c r="I9" s="30">
        <v>30000</v>
      </c>
      <c r="J9" s="30"/>
      <c r="K9" s="31">
        <f>A6/I9</f>
        <v>40</v>
      </c>
      <c r="L9" s="17"/>
      <c r="M9" s="17" t="s">
        <v>7</v>
      </c>
      <c r="N9" s="17"/>
      <c r="O9" s="17" t="s">
        <v>8</v>
      </c>
      <c r="P9" s="185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29</v>
      </c>
      <c r="C10" s="34" t="s">
        <v>9</v>
      </c>
      <c r="D10" s="35"/>
      <c r="E10" s="36" t="s">
        <v>10</v>
      </c>
      <c r="F10" s="36"/>
      <c r="G10" s="36" t="s">
        <v>33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 t="shared" ref="E11:E20" si="0">$A$6/K11</f>
        <v>7.1428571428571432</v>
      </c>
      <c r="F11" s="49"/>
      <c r="G11" s="48">
        <v>21</v>
      </c>
      <c r="H11" s="50"/>
      <c r="I11" s="51">
        <f t="shared" ref="I11:I15" si="1">G11*($I$9/$G$9)</f>
        <v>4200</v>
      </c>
      <c r="J11" s="51"/>
      <c r="K11" s="52">
        <f t="shared" ref="K11:K16" si="2">I11*$K$9</f>
        <v>168000</v>
      </c>
      <c r="L11" s="53"/>
      <c r="M11" s="54">
        <f t="shared" ref="M11:M17" si="3">K11*C11</f>
        <v>168000</v>
      </c>
      <c r="N11" s="55"/>
      <c r="O11" s="56">
        <f t="shared" ref="O11:O17" si="4">(M11/$K$6)</f>
        <v>0.18935978358881875</v>
      </c>
      <c r="P11" s="57"/>
      <c r="Q11" s="50"/>
      <c r="R11" s="58"/>
      <c r="S11" s="59"/>
      <c r="T11" s="4"/>
      <c r="U11" s="5"/>
      <c r="V11" s="60"/>
    </row>
    <row r="12" spans="1:26" ht="14.25" customHeight="1">
      <c r="A12" s="71">
        <v>2</v>
      </c>
      <c r="B12" s="61">
        <v>1</v>
      </c>
      <c r="C12" s="62">
        <v>2</v>
      </c>
      <c r="D12" s="63"/>
      <c r="E12" s="64">
        <f t="shared" si="0"/>
        <v>18.75</v>
      </c>
      <c r="F12" s="26"/>
      <c r="G12" s="64">
        <v>8</v>
      </c>
      <c r="H12" s="17"/>
      <c r="I12" s="65">
        <f t="shared" si="1"/>
        <v>1600</v>
      </c>
      <c r="J12" s="65"/>
      <c r="K12" s="30">
        <f t="shared" si="2"/>
        <v>64000</v>
      </c>
      <c r="L12" s="66"/>
      <c r="M12" s="67">
        <f t="shared" si="3"/>
        <v>128000</v>
      </c>
      <c r="N12" s="68"/>
      <c r="O12" s="69">
        <f t="shared" si="4"/>
        <v>0.14427412082957619</v>
      </c>
      <c r="P12" s="153"/>
      <c r="Q12" s="17"/>
      <c r="R12" s="16"/>
      <c r="S12" s="59"/>
      <c r="T12" s="4"/>
      <c r="U12" s="5"/>
      <c r="V12" s="60"/>
    </row>
    <row r="13" spans="1:26" ht="14.25" customHeight="1">
      <c r="A13" s="44">
        <v>4</v>
      </c>
      <c r="B13" s="45">
        <v>1</v>
      </c>
      <c r="C13" s="46">
        <v>4</v>
      </c>
      <c r="D13" s="47"/>
      <c r="E13" s="48">
        <f t="shared" si="0"/>
        <v>31.578947368421051</v>
      </c>
      <c r="F13" s="49"/>
      <c r="G13" s="48">
        <v>4.75</v>
      </c>
      <c r="H13" s="50"/>
      <c r="I13" s="51">
        <f t="shared" si="1"/>
        <v>950</v>
      </c>
      <c r="J13" s="51"/>
      <c r="K13" s="52">
        <f t="shared" si="2"/>
        <v>38000</v>
      </c>
      <c r="L13" s="53"/>
      <c r="M13" s="54">
        <f t="shared" si="3"/>
        <v>152000</v>
      </c>
      <c r="N13" s="55"/>
      <c r="O13" s="56">
        <f t="shared" si="4"/>
        <v>0.17132551848512173</v>
      </c>
      <c r="P13" s="57"/>
      <c r="Q13" s="50"/>
      <c r="R13" s="58"/>
      <c r="S13" s="59"/>
      <c r="T13" s="4"/>
      <c r="U13" s="5"/>
      <c r="V13" s="60"/>
    </row>
    <row r="14" spans="1:26" ht="14.25" customHeight="1">
      <c r="A14" s="71">
        <v>10</v>
      </c>
      <c r="B14" s="61">
        <v>1</v>
      </c>
      <c r="C14" s="62">
        <v>10</v>
      </c>
      <c r="D14" s="63"/>
      <c r="E14" s="64">
        <f t="shared" si="0"/>
        <v>200</v>
      </c>
      <c r="F14" s="26"/>
      <c r="G14" s="64">
        <v>0.75</v>
      </c>
      <c r="H14" s="17"/>
      <c r="I14" s="65">
        <f t="shared" si="1"/>
        <v>150</v>
      </c>
      <c r="J14" s="65"/>
      <c r="K14" s="30">
        <f t="shared" si="2"/>
        <v>6000</v>
      </c>
      <c r="L14" s="66"/>
      <c r="M14" s="67">
        <f t="shared" si="3"/>
        <v>60000</v>
      </c>
      <c r="N14" s="68"/>
      <c r="O14" s="69">
        <f t="shared" si="4"/>
        <v>6.7628494138863834E-2</v>
      </c>
      <c r="P14" s="153"/>
      <c r="Q14" s="17"/>
      <c r="R14" s="154"/>
      <c r="S14" s="59"/>
      <c r="T14" s="4"/>
      <c r="U14" s="5"/>
      <c r="V14" s="60"/>
    </row>
    <row r="15" spans="1:26" ht="14.25" customHeight="1">
      <c r="A15" s="44">
        <v>20</v>
      </c>
      <c r="B15" s="45">
        <v>1</v>
      </c>
      <c r="C15" s="46">
        <v>20</v>
      </c>
      <c r="D15" s="47"/>
      <c r="E15" s="48">
        <f t="shared" si="0"/>
        <v>200</v>
      </c>
      <c r="F15" s="49"/>
      <c r="G15" s="48">
        <v>0.75</v>
      </c>
      <c r="H15" s="50"/>
      <c r="I15" s="51">
        <f t="shared" si="1"/>
        <v>150</v>
      </c>
      <c r="J15" s="51"/>
      <c r="K15" s="52">
        <f t="shared" si="2"/>
        <v>6000</v>
      </c>
      <c r="L15" s="53"/>
      <c r="M15" s="54">
        <f t="shared" si="3"/>
        <v>120000</v>
      </c>
      <c r="N15" s="55"/>
      <c r="O15" s="56">
        <f t="shared" si="4"/>
        <v>0.13525698827772767</v>
      </c>
      <c r="P15" s="57"/>
      <c r="Q15" s="50"/>
      <c r="R15" s="155" t="s">
        <v>24</v>
      </c>
      <c r="S15" s="59"/>
      <c r="T15" s="4"/>
      <c r="U15" s="5"/>
      <c r="V15" s="60"/>
    </row>
    <row r="16" spans="1:26" ht="14.25" customHeight="1">
      <c r="A16" s="71">
        <v>40</v>
      </c>
      <c r="B16" s="61">
        <v>1</v>
      </c>
      <c r="C16" s="62">
        <v>40</v>
      </c>
      <c r="D16" s="63"/>
      <c r="E16" s="64">
        <f t="shared" si="0"/>
        <v>483.87096774193549</v>
      </c>
      <c r="F16" s="26"/>
      <c r="G16" s="64" t="s">
        <v>0</v>
      </c>
      <c r="H16" s="17"/>
      <c r="I16" s="65">
        <v>62</v>
      </c>
      <c r="J16" s="65"/>
      <c r="K16" s="30">
        <f t="shared" si="2"/>
        <v>2480</v>
      </c>
      <c r="L16" s="66"/>
      <c r="M16" s="67">
        <f t="shared" si="3"/>
        <v>99200</v>
      </c>
      <c r="N16" s="68"/>
      <c r="O16" s="69">
        <f t="shared" si="4"/>
        <v>0.11181244364292155</v>
      </c>
      <c r="P16" s="153"/>
      <c r="Q16" s="26"/>
      <c r="R16" s="154">
        <f>SUM(O11:O16)</f>
        <v>0.81965734896302966</v>
      </c>
      <c r="S16" s="59"/>
      <c r="T16" s="4"/>
      <c r="U16" s="5"/>
      <c r="V16" s="60"/>
    </row>
    <row r="17" spans="1:25" ht="14.25" customHeight="1" thickBot="1">
      <c r="A17" s="156">
        <v>4000</v>
      </c>
      <c r="B17" s="157">
        <v>1</v>
      </c>
      <c r="C17" s="158">
        <v>4000</v>
      </c>
      <c r="D17" s="159"/>
      <c r="E17" s="160">
        <f t="shared" si="0"/>
        <v>30000</v>
      </c>
      <c r="F17" s="161"/>
      <c r="G17" s="160" t="s">
        <v>0</v>
      </c>
      <c r="H17" s="162"/>
      <c r="I17" s="163" t="s">
        <v>0</v>
      </c>
      <c r="J17" s="163"/>
      <c r="K17" s="164">
        <v>40</v>
      </c>
      <c r="L17" s="165" t="s">
        <v>30</v>
      </c>
      <c r="M17" s="166">
        <f t="shared" si="3"/>
        <v>160000</v>
      </c>
      <c r="N17" s="167"/>
      <c r="O17" s="168">
        <f t="shared" si="4"/>
        <v>0.18034265103697025</v>
      </c>
      <c r="P17" s="169"/>
      <c r="Q17" s="161" t="s">
        <v>32</v>
      </c>
      <c r="R17" s="170">
        <f>SUM(O17:O17)</f>
        <v>0.18034265103697025</v>
      </c>
      <c r="S17" s="59"/>
      <c r="T17" s="4"/>
      <c r="U17" s="5"/>
      <c r="V17" s="60"/>
    </row>
    <row r="18" spans="1:25" ht="14.25" customHeight="1" thickTop="1">
      <c r="A18" s="23"/>
      <c r="B18" s="8"/>
      <c r="C18" s="26" t="s">
        <v>15</v>
      </c>
      <c r="D18" s="16"/>
      <c r="E18" s="83">
        <f t="shared" si="0"/>
        <v>4.2176296921130323</v>
      </c>
      <c r="F18" s="26"/>
      <c r="G18" s="64">
        <f>SUM(G11:G17)</f>
        <v>35.25</v>
      </c>
      <c r="H18" s="30"/>
      <c r="I18" s="65">
        <f>SUM(I11:I17)</f>
        <v>7112</v>
      </c>
      <c r="J18" s="65"/>
      <c r="K18" s="30">
        <f>SUM(K11:K17)</f>
        <v>284520</v>
      </c>
      <c r="L18" s="66"/>
      <c r="M18" s="67">
        <f>SUM(M11:M17)</f>
        <v>887200</v>
      </c>
      <c r="N18" s="68"/>
      <c r="O18" s="69">
        <f>SUM(O11:O17)</f>
        <v>0.99999999999999989</v>
      </c>
      <c r="P18" s="70" t="s">
        <v>16</v>
      </c>
      <c r="Q18" s="4"/>
      <c r="R18" s="84">
        <f>R16+R17</f>
        <v>0.99999999999999989</v>
      </c>
      <c r="S18" s="4"/>
      <c r="T18" s="4"/>
      <c r="U18" s="5"/>
    </row>
    <row r="19" spans="1:25" ht="14.25" customHeight="1" thickBot="1">
      <c r="A19" s="85"/>
      <c r="B19" s="86"/>
      <c r="C19" s="72"/>
      <c r="D19" s="87"/>
      <c r="E19" s="73"/>
      <c r="F19" s="74"/>
      <c r="G19" s="73"/>
      <c r="H19" s="76"/>
      <c r="I19" s="75"/>
      <c r="J19" s="75"/>
      <c r="K19" s="76"/>
      <c r="L19" s="77"/>
      <c r="M19" s="78"/>
      <c r="N19" s="79"/>
      <c r="O19" s="80"/>
      <c r="P19" s="81"/>
      <c r="Q19" s="88"/>
      <c r="R19" s="82"/>
      <c r="S19" s="4"/>
      <c r="T19" s="4"/>
      <c r="U19" s="5"/>
    </row>
    <row r="20" spans="1:25" ht="14.25" customHeight="1" thickTop="1">
      <c r="A20" s="23"/>
      <c r="B20" s="8"/>
      <c r="C20" s="26" t="s">
        <v>15</v>
      </c>
      <c r="D20" s="16"/>
      <c r="E20" s="83">
        <f t="shared" si="0"/>
        <v>4.2176296921130323</v>
      </c>
      <c r="F20" s="26"/>
      <c r="G20" s="64">
        <f>SUM(G18:G19)</f>
        <v>35.25</v>
      </c>
      <c r="H20" s="30"/>
      <c r="I20" s="65">
        <f>SUM(I18:I19)</f>
        <v>7112</v>
      </c>
      <c r="J20" s="65"/>
      <c r="K20" s="30">
        <f>SUM(K18:K19)</f>
        <v>284520</v>
      </c>
      <c r="L20" s="66"/>
      <c r="M20" s="67">
        <f>SUM(M18:M19)</f>
        <v>887200</v>
      </c>
      <c r="N20" s="68"/>
      <c r="O20" s="69">
        <f>SUM(O18:O19)</f>
        <v>0.99999999999999989</v>
      </c>
      <c r="P20" s="70"/>
      <c r="Q20" s="4"/>
      <c r="R20" s="84">
        <f>SUM(R18:R19)</f>
        <v>0.99999999999999989</v>
      </c>
      <c r="S20" s="4"/>
      <c r="T20" s="4"/>
      <c r="U20" s="5"/>
    </row>
    <row r="21" spans="1:25" s="43" customFormat="1" ht="14.25" customHeight="1">
      <c r="A21" s="23"/>
      <c r="B21" s="89"/>
      <c r="C21" s="90"/>
      <c r="D21" s="41"/>
      <c r="E21" s="91"/>
      <c r="F21" s="90"/>
      <c r="G21" s="91"/>
      <c r="H21" s="92"/>
      <c r="I21" s="93"/>
      <c r="J21" s="93"/>
      <c r="K21" s="93"/>
      <c r="L21" s="94"/>
      <c r="M21" s="95"/>
      <c r="N21" s="96"/>
      <c r="O21" s="97"/>
      <c r="P21" s="97"/>
      <c r="Q21" s="41"/>
      <c r="R21" s="41"/>
      <c r="S21" s="41"/>
      <c r="T21" s="41"/>
      <c r="U21" s="42"/>
    </row>
    <row r="22" spans="1:25" s="43" customFormat="1" ht="14.25" customHeight="1">
      <c r="A22" s="98"/>
      <c r="B22" s="89"/>
      <c r="C22" s="90"/>
      <c r="D22" s="41"/>
      <c r="E22" s="199" t="s">
        <v>31</v>
      </c>
      <c r="F22" s="200"/>
      <c r="G22" s="200"/>
      <c r="H22" s="200"/>
      <c r="I22" s="200"/>
      <c r="J22" s="200"/>
      <c r="K22" s="201"/>
      <c r="L22" s="93"/>
      <c r="M22" s="93"/>
      <c r="N22" s="96"/>
      <c r="O22" s="97"/>
      <c r="P22" s="97"/>
      <c r="Q22" s="41"/>
      <c r="R22" s="41"/>
      <c r="S22" s="41"/>
      <c r="T22" s="41"/>
      <c r="U22" s="42"/>
    </row>
    <row r="23" spans="1:25" s="43" customFormat="1" ht="14.25" customHeight="1">
      <c r="A23" s="23"/>
      <c r="B23" s="89"/>
      <c r="C23" s="90"/>
      <c r="D23" s="41"/>
      <c r="E23" s="171">
        <v>1</v>
      </c>
      <c r="F23" s="172" t="s">
        <v>17</v>
      </c>
      <c r="G23" s="173">
        <f>$A$6/SUM(K11)</f>
        <v>7.1428571428571432</v>
      </c>
      <c r="H23" s="174"/>
      <c r="I23" s="175">
        <v>10</v>
      </c>
      <c r="J23" s="172" t="s">
        <v>17</v>
      </c>
      <c r="K23" s="176">
        <f>$A$6/SUM(K14:K14)</f>
        <v>200</v>
      </c>
      <c r="L23" s="103"/>
      <c r="M23" s="104"/>
      <c r="N23" s="96"/>
      <c r="O23" s="97"/>
      <c r="P23" s="97"/>
      <c r="Q23" s="41"/>
      <c r="R23" s="41"/>
      <c r="S23" s="41"/>
      <c r="T23" s="41"/>
      <c r="U23" s="42"/>
    </row>
    <row r="24" spans="1:25" s="43" customFormat="1" ht="14.25" customHeight="1">
      <c r="A24" s="23"/>
      <c r="B24" s="89"/>
      <c r="C24" s="90"/>
      <c r="D24" s="41"/>
      <c r="E24" s="99">
        <v>2</v>
      </c>
      <c r="F24" s="4" t="s">
        <v>17</v>
      </c>
      <c r="G24" s="100">
        <f>$A$6/SUM(K12:K12)</f>
        <v>18.75</v>
      </c>
      <c r="H24" s="101"/>
      <c r="I24" s="105">
        <v>20</v>
      </c>
      <c r="J24" s="4" t="s">
        <v>17</v>
      </c>
      <c r="K24" s="102">
        <f>$A$6/SUM(K15:K15)</f>
        <v>200</v>
      </c>
      <c r="L24" s="103"/>
      <c r="M24" s="104"/>
      <c r="N24" s="96"/>
      <c r="O24" s="97"/>
      <c r="P24" s="97"/>
      <c r="Q24" s="41"/>
      <c r="R24" s="41"/>
      <c r="S24" s="41"/>
      <c r="T24" s="41"/>
      <c r="U24" s="42"/>
    </row>
    <row r="25" spans="1:25" s="43" customFormat="1" ht="14.25" customHeight="1">
      <c r="A25" s="106"/>
      <c r="B25" s="89"/>
      <c r="C25" s="90"/>
      <c r="D25" s="41"/>
      <c r="E25" s="99">
        <v>5</v>
      </c>
      <c r="F25" s="4" t="s">
        <v>17</v>
      </c>
      <c r="G25" s="100">
        <f>$A$6/SUM(K13)</f>
        <v>31.578947368421051</v>
      </c>
      <c r="H25" s="101"/>
      <c r="I25" s="105">
        <v>40</v>
      </c>
      <c r="J25" s="4" t="s">
        <v>17</v>
      </c>
      <c r="K25" s="102">
        <f>$A$6/SUM(K16:K16)</f>
        <v>483.87096774193549</v>
      </c>
      <c r="L25" s="103"/>
      <c r="M25" s="104"/>
      <c r="N25" s="96"/>
      <c r="O25" s="97"/>
      <c r="P25" s="97"/>
      <c r="Q25" s="41"/>
      <c r="R25" s="41"/>
      <c r="S25" s="41"/>
      <c r="T25" s="41"/>
      <c r="U25" s="42"/>
    </row>
    <row r="26" spans="1:25" s="43" customFormat="1" ht="14.25" customHeight="1">
      <c r="A26" s="106"/>
      <c r="B26" s="89"/>
      <c r="C26" s="90"/>
      <c r="D26" s="41"/>
      <c r="E26" s="177"/>
      <c r="F26" s="178"/>
      <c r="G26" s="178"/>
      <c r="H26" s="107"/>
      <c r="I26" s="108">
        <v>4000</v>
      </c>
      <c r="J26" s="40" t="s">
        <v>17</v>
      </c>
      <c r="K26" s="109">
        <f>$A$6/SUM(K17)</f>
        <v>30000</v>
      </c>
      <c r="L26" s="103"/>
      <c r="M26" s="104"/>
      <c r="N26" s="96"/>
      <c r="O26" s="97"/>
      <c r="P26" s="97"/>
      <c r="Q26" s="41"/>
      <c r="R26" s="41"/>
      <c r="S26" s="41"/>
      <c r="T26" s="41"/>
      <c r="U26" s="42"/>
    </row>
    <row r="27" spans="1:25" s="43" customFormat="1" ht="14.25" customHeight="1">
      <c r="A27" s="106"/>
      <c r="B27" s="89"/>
      <c r="C27" s="90"/>
      <c r="D27" s="41"/>
      <c r="E27" s="105"/>
      <c r="F27" s="101"/>
      <c r="G27" s="100"/>
      <c r="H27" s="90"/>
      <c r="I27" s="105"/>
      <c r="J27" s="103"/>
      <c r="K27" s="104"/>
      <c r="L27" s="93"/>
      <c r="M27" s="93"/>
      <c r="N27" s="96"/>
      <c r="O27" s="97"/>
      <c r="P27" s="97"/>
      <c r="Q27" s="41"/>
      <c r="R27" s="41"/>
      <c r="S27" s="41"/>
      <c r="T27" s="41"/>
      <c r="U27" s="42"/>
    </row>
    <row r="28" spans="1:25" ht="14.25" customHeight="1">
      <c r="A28" s="110" t="s">
        <v>18</v>
      </c>
      <c r="B28" s="111" t="s">
        <v>37</v>
      </c>
      <c r="C28" s="4"/>
      <c r="D28" s="4"/>
      <c r="E28" s="112"/>
      <c r="F28" s="113"/>
      <c r="G28" s="114"/>
      <c r="H28" s="101"/>
      <c r="I28" s="103"/>
      <c r="J28" s="103"/>
      <c r="K28" s="103"/>
      <c r="L28" s="115"/>
      <c r="M28" s="116"/>
      <c r="N28" s="117"/>
      <c r="O28" s="70"/>
      <c r="P28" s="70"/>
      <c r="Q28" s="4"/>
      <c r="S28" s="4"/>
      <c r="T28" s="4"/>
      <c r="U28" s="5"/>
    </row>
    <row r="29" spans="1:25" ht="14.25" customHeight="1">
      <c r="A29" s="110" t="s">
        <v>30</v>
      </c>
      <c r="B29" s="111" t="s">
        <v>34</v>
      </c>
      <c r="C29" s="4"/>
      <c r="D29" s="4"/>
      <c r="E29" s="112"/>
      <c r="F29" s="113"/>
      <c r="G29" s="118"/>
      <c r="H29" s="101"/>
      <c r="I29" s="103"/>
      <c r="J29" s="103"/>
      <c r="K29" s="115"/>
      <c r="L29" s="115"/>
      <c r="M29" s="103"/>
      <c r="N29" s="117"/>
      <c r="O29" s="119"/>
      <c r="P29" s="119"/>
      <c r="Q29" s="4"/>
      <c r="S29" s="4"/>
      <c r="T29" s="4"/>
      <c r="U29" s="5"/>
    </row>
    <row r="30" spans="1:25" ht="14.25" customHeight="1">
      <c r="A30" s="110" t="s">
        <v>16</v>
      </c>
      <c r="B30" s="111" t="s">
        <v>19</v>
      </c>
      <c r="C30" s="4"/>
      <c r="D30" s="4"/>
      <c r="E30" s="112"/>
      <c r="F30" s="113"/>
      <c r="G30" s="118"/>
      <c r="H30" s="101"/>
      <c r="I30" s="103"/>
      <c r="J30" s="103"/>
      <c r="K30" s="115"/>
      <c r="L30" s="115"/>
      <c r="M30" s="103"/>
      <c r="N30" s="117"/>
      <c r="O30" s="119"/>
      <c r="P30" s="119"/>
      <c r="Q30" s="4"/>
      <c r="S30" s="4"/>
      <c r="T30" s="4"/>
      <c r="U30" s="5"/>
    </row>
    <row r="31" spans="1:25" ht="14.25" customHeight="1">
      <c r="A31" s="23"/>
      <c r="B31" s="8"/>
      <c r="C31" s="4"/>
      <c r="D31" s="4"/>
      <c r="E31" s="4"/>
      <c r="F31" s="120"/>
      <c r="G31" s="4"/>
      <c r="H31" s="4"/>
      <c r="I31" s="4"/>
      <c r="J31" s="120"/>
      <c r="K31" s="4"/>
      <c r="L31" s="4"/>
      <c r="M31" s="4"/>
      <c r="N31" s="120"/>
      <c r="O31" s="4"/>
      <c r="P31" s="4"/>
      <c r="Q31" s="4"/>
      <c r="S31" s="4"/>
      <c r="T31" s="4"/>
      <c r="U31" s="5"/>
      <c r="Y31" s="112"/>
    </row>
    <row r="32" spans="1:25" ht="14.25" customHeight="1">
      <c r="A32" s="121"/>
      <c r="B32" s="122"/>
      <c r="C32" s="36" t="s">
        <v>8</v>
      </c>
      <c r="D32" s="37"/>
      <c r="E32" s="37"/>
      <c r="F32" s="36" t="s">
        <v>20</v>
      </c>
      <c r="G32" s="37"/>
      <c r="H32" s="37"/>
      <c r="I32" s="37"/>
      <c r="J32" s="36" t="s">
        <v>21</v>
      </c>
      <c r="K32" s="37"/>
      <c r="L32" s="37"/>
      <c r="M32" s="37"/>
      <c r="N32" s="36" t="s">
        <v>22</v>
      </c>
      <c r="O32" s="37"/>
      <c r="P32" s="37"/>
      <c r="Q32" s="36" t="s">
        <v>23</v>
      </c>
      <c r="R32" s="16"/>
      <c r="S32" s="16"/>
      <c r="T32" s="17"/>
      <c r="U32" s="123"/>
      <c r="V32" s="16"/>
      <c r="Y32" s="112"/>
    </row>
    <row r="33" spans="1:27" ht="12.75" customHeight="1">
      <c r="A33" s="71">
        <f>A11</f>
        <v>1</v>
      </c>
      <c r="B33" s="61"/>
      <c r="C33" s="14">
        <f>C11</f>
        <v>1</v>
      </c>
      <c r="D33" s="16"/>
      <c r="E33" s="16">
        <v>22</v>
      </c>
      <c r="F33" s="17" t="s">
        <v>17</v>
      </c>
      <c r="G33" s="63">
        <f t="shared" ref="G33:G37" si="5">E33*C33</f>
        <v>22</v>
      </c>
      <c r="H33" s="16"/>
      <c r="I33" s="16">
        <v>21</v>
      </c>
      <c r="J33" s="17" t="s">
        <v>17</v>
      </c>
      <c r="K33" s="63">
        <f t="shared" ref="K33:K37" si="6">I33*C33</f>
        <v>21</v>
      </c>
      <c r="L33" s="16"/>
      <c r="M33" s="16">
        <v>20</v>
      </c>
      <c r="N33" s="17" t="s">
        <v>17</v>
      </c>
      <c r="O33" s="63">
        <f t="shared" ref="O33:O37" si="7">M33*C33</f>
        <v>20</v>
      </c>
      <c r="P33" s="66">
        <v>21</v>
      </c>
      <c r="Q33" s="17" t="s">
        <v>17</v>
      </c>
      <c r="R33" s="124">
        <f t="shared" ref="R33:R37" si="8">P33*C33</f>
        <v>21</v>
      </c>
      <c r="S33" s="125"/>
      <c r="T33" s="126"/>
      <c r="U33" s="127"/>
      <c r="V33" s="4"/>
      <c r="X33" s="128">
        <f>((M33+I33+E33+P33)*($I$9/$G$9))/4</f>
        <v>4200</v>
      </c>
      <c r="Y33" s="128">
        <f>I11</f>
        <v>4200</v>
      </c>
      <c r="Z33" s="129">
        <f>X33-Y33</f>
        <v>0</v>
      </c>
    </row>
    <row r="34" spans="1:27" ht="12.75" customHeight="1">
      <c r="A34" s="71">
        <f t="shared" ref="A34:A37" si="9">A12</f>
        <v>2</v>
      </c>
      <c r="B34" s="61"/>
      <c r="C34" s="14">
        <f t="shared" ref="C34:C37" si="10">C12</f>
        <v>2</v>
      </c>
      <c r="D34" s="16"/>
      <c r="E34" s="16">
        <v>8</v>
      </c>
      <c r="F34" s="17" t="s">
        <v>17</v>
      </c>
      <c r="G34" s="63">
        <f t="shared" si="5"/>
        <v>16</v>
      </c>
      <c r="H34" s="16"/>
      <c r="I34" s="16">
        <v>10</v>
      </c>
      <c r="J34" s="17" t="s">
        <v>17</v>
      </c>
      <c r="K34" s="63">
        <f t="shared" si="6"/>
        <v>20</v>
      </c>
      <c r="L34" s="16"/>
      <c r="M34" s="16">
        <v>5</v>
      </c>
      <c r="N34" s="17" t="s">
        <v>17</v>
      </c>
      <c r="O34" s="63">
        <f t="shared" si="7"/>
        <v>10</v>
      </c>
      <c r="P34" s="66">
        <v>9</v>
      </c>
      <c r="Q34" s="17" t="s">
        <v>17</v>
      </c>
      <c r="R34" s="63">
        <f t="shared" si="8"/>
        <v>18</v>
      </c>
      <c r="S34" s="66"/>
      <c r="T34" s="17"/>
      <c r="U34" s="130"/>
      <c r="V34" s="4"/>
      <c r="X34" s="128">
        <f t="shared" ref="X34:X37" si="11">((M34+I34+E34+P34)*($I$9/$G$9))/4</f>
        <v>1600</v>
      </c>
      <c r="Y34" s="128">
        <f t="shared" ref="Y34:Y37" si="12">I12</f>
        <v>1600</v>
      </c>
      <c r="Z34" s="129">
        <f t="shared" ref="Z34:Z37" si="13">X34-Y34</f>
        <v>0</v>
      </c>
    </row>
    <row r="35" spans="1:27" ht="12.75" customHeight="1">
      <c r="A35" s="71">
        <f t="shared" si="9"/>
        <v>4</v>
      </c>
      <c r="B35" s="61"/>
      <c r="C35" s="14">
        <f t="shared" si="10"/>
        <v>4</v>
      </c>
      <c r="D35" s="16"/>
      <c r="E35" s="16">
        <v>4</v>
      </c>
      <c r="F35" s="17" t="s">
        <v>17</v>
      </c>
      <c r="G35" s="63">
        <f t="shared" si="5"/>
        <v>16</v>
      </c>
      <c r="H35" s="16"/>
      <c r="I35" s="16">
        <v>4</v>
      </c>
      <c r="J35" s="17" t="s">
        <v>17</v>
      </c>
      <c r="K35" s="63">
        <f t="shared" si="6"/>
        <v>16</v>
      </c>
      <c r="L35" s="16"/>
      <c r="M35" s="16">
        <v>6</v>
      </c>
      <c r="N35" s="17" t="s">
        <v>17</v>
      </c>
      <c r="O35" s="63">
        <f t="shared" si="7"/>
        <v>24</v>
      </c>
      <c r="P35" s="16">
        <v>5</v>
      </c>
      <c r="Q35" s="17" t="s">
        <v>17</v>
      </c>
      <c r="R35" s="63">
        <f t="shared" si="8"/>
        <v>20</v>
      </c>
      <c r="S35" s="16"/>
      <c r="T35" s="17"/>
      <c r="U35" s="130"/>
      <c r="V35" s="4"/>
      <c r="X35" s="128">
        <f t="shared" si="11"/>
        <v>950</v>
      </c>
      <c r="Y35" s="128">
        <f t="shared" si="12"/>
        <v>950</v>
      </c>
      <c r="Z35" s="129">
        <f t="shared" si="13"/>
        <v>0</v>
      </c>
    </row>
    <row r="36" spans="1:27" ht="12.75" customHeight="1">
      <c r="A36" s="71">
        <f t="shared" si="9"/>
        <v>10</v>
      </c>
      <c r="B36" s="61"/>
      <c r="C36" s="14">
        <f t="shared" si="10"/>
        <v>10</v>
      </c>
      <c r="D36" s="16"/>
      <c r="E36" s="16">
        <v>0</v>
      </c>
      <c r="F36" s="17" t="s">
        <v>17</v>
      </c>
      <c r="G36" s="63">
        <f t="shared" si="5"/>
        <v>0</v>
      </c>
      <c r="H36" s="16"/>
      <c r="I36" s="16">
        <v>2</v>
      </c>
      <c r="J36" s="17" t="s">
        <v>17</v>
      </c>
      <c r="K36" s="63">
        <f t="shared" si="6"/>
        <v>20</v>
      </c>
      <c r="L36" s="16"/>
      <c r="M36" s="16">
        <v>1</v>
      </c>
      <c r="N36" s="17" t="s">
        <v>17</v>
      </c>
      <c r="O36" s="63">
        <f t="shared" si="7"/>
        <v>10</v>
      </c>
      <c r="P36" s="16">
        <v>0</v>
      </c>
      <c r="Q36" s="17" t="s">
        <v>17</v>
      </c>
      <c r="R36" s="63">
        <f t="shared" si="8"/>
        <v>0</v>
      </c>
      <c r="S36" s="16"/>
      <c r="T36" s="17"/>
      <c r="U36" s="130"/>
      <c r="V36" s="4"/>
      <c r="X36" s="128">
        <f t="shared" si="11"/>
        <v>150</v>
      </c>
      <c r="Y36" s="128">
        <f t="shared" si="12"/>
        <v>150</v>
      </c>
      <c r="Z36" s="129">
        <f t="shared" si="13"/>
        <v>0</v>
      </c>
    </row>
    <row r="37" spans="1:27" ht="12.75" customHeight="1">
      <c r="A37" s="71">
        <f t="shared" si="9"/>
        <v>20</v>
      </c>
      <c r="B37" s="61"/>
      <c r="C37" s="14">
        <f t="shared" si="10"/>
        <v>20</v>
      </c>
      <c r="D37" s="16"/>
      <c r="E37" s="16">
        <v>1</v>
      </c>
      <c r="F37" s="17" t="s">
        <v>17</v>
      </c>
      <c r="G37" s="63">
        <f t="shared" si="5"/>
        <v>20</v>
      </c>
      <c r="H37" s="16"/>
      <c r="I37" s="16">
        <v>0</v>
      </c>
      <c r="J37" s="17" t="s">
        <v>17</v>
      </c>
      <c r="K37" s="63">
        <f t="shared" si="6"/>
        <v>0</v>
      </c>
      <c r="L37" s="16"/>
      <c r="M37" s="16">
        <v>1</v>
      </c>
      <c r="N37" s="17" t="s">
        <v>17</v>
      </c>
      <c r="O37" s="63">
        <f t="shared" si="7"/>
        <v>20</v>
      </c>
      <c r="P37" s="16">
        <v>1</v>
      </c>
      <c r="Q37" s="17" t="s">
        <v>17</v>
      </c>
      <c r="R37" s="63">
        <f t="shared" si="8"/>
        <v>20</v>
      </c>
      <c r="S37" s="16"/>
      <c r="T37" s="17"/>
      <c r="U37" s="130"/>
      <c r="V37" s="4"/>
      <c r="X37" s="128">
        <f t="shared" si="11"/>
        <v>150</v>
      </c>
      <c r="Y37" s="128">
        <f t="shared" si="12"/>
        <v>150</v>
      </c>
      <c r="Z37" s="129">
        <f t="shared" si="13"/>
        <v>0</v>
      </c>
    </row>
    <row r="38" spans="1:27" ht="12.75" customHeight="1">
      <c r="A38" s="179" t="s">
        <v>27</v>
      </c>
      <c r="B38" s="180"/>
      <c r="C38" s="181"/>
      <c r="D38" s="182"/>
      <c r="E38" s="182">
        <f>SUM(E33:E37)</f>
        <v>35</v>
      </c>
      <c r="F38" s="126"/>
      <c r="G38" s="183">
        <f>SUM(G33:G37)</f>
        <v>74</v>
      </c>
      <c r="H38" s="182"/>
      <c r="I38" s="182">
        <f>SUM(I33:I37)</f>
        <v>37</v>
      </c>
      <c r="J38" s="126"/>
      <c r="K38" s="183">
        <f>SUM(K33:K37)</f>
        <v>77</v>
      </c>
      <c r="L38" s="182"/>
      <c r="M38" s="125">
        <f>SUM(M33:M37)</f>
        <v>33</v>
      </c>
      <c r="N38" s="126"/>
      <c r="O38" s="183">
        <f>SUM(O33:O37)</f>
        <v>84</v>
      </c>
      <c r="P38" s="125">
        <f>SUM(P33:P37)</f>
        <v>36</v>
      </c>
      <c r="Q38" s="126"/>
      <c r="R38" s="183">
        <f>SUM(R33:R37)</f>
        <v>79</v>
      </c>
      <c r="S38" s="125"/>
      <c r="T38" s="126"/>
      <c r="U38" s="184"/>
      <c r="V38" s="4"/>
      <c r="X38" s="128"/>
      <c r="Y38" s="128"/>
      <c r="Z38" s="131"/>
      <c r="AA38" s="129"/>
    </row>
    <row r="39" spans="1:27" ht="12.75" customHeight="1">
      <c r="A39" s="132"/>
      <c r="B39" s="61"/>
      <c r="C39" s="14"/>
      <c r="D39" s="16"/>
      <c r="E39" s="16"/>
      <c r="F39" s="17"/>
      <c r="G39" s="133"/>
      <c r="H39" s="16"/>
      <c r="I39" s="16"/>
      <c r="J39" s="17"/>
      <c r="K39" s="133"/>
      <c r="L39" s="16"/>
      <c r="M39" s="66"/>
      <c r="N39" s="17"/>
      <c r="O39" s="133"/>
      <c r="P39" s="66"/>
      <c r="Q39" s="17"/>
      <c r="R39" s="133"/>
      <c r="S39" s="66"/>
      <c r="T39" s="17"/>
      <c r="U39" s="134"/>
      <c r="V39" s="4"/>
      <c r="X39" s="128"/>
      <c r="Y39" s="128"/>
      <c r="Z39" s="131"/>
      <c r="AA39" s="129"/>
    </row>
    <row r="40" spans="1:27" ht="12.75" customHeight="1" thickBot="1">
      <c r="A40" s="135"/>
      <c r="B40" s="136"/>
      <c r="C40" s="137"/>
      <c r="D40" s="138"/>
      <c r="E40" s="138"/>
      <c r="F40" s="139"/>
      <c r="G40" s="140"/>
      <c r="H40" s="138"/>
      <c r="I40" s="138"/>
      <c r="J40" s="139"/>
      <c r="K40" s="140"/>
      <c r="L40" s="138"/>
      <c r="M40" s="141"/>
      <c r="N40" s="139"/>
      <c r="O40" s="140"/>
      <c r="P40" s="141"/>
      <c r="Q40" s="139"/>
      <c r="R40" s="140"/>
      <c r="S40" s="142"/>
      <c r="T40" s="142"/>
      <c r="U40" s="143"/>
      <c r="V40" s="4"/>
      <c r="Y40" s="128"/>
      <c r="Z40" s="131"/>
      <c r="AA40" s="129"/>
    </row>
    <row r="41" spans="1:27" ht="12.75" customHeight="1">
      <c r="A41" s="144"/>
      <c r="B41" s="8"/>
      <c r="C41" s="145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X41" s="146">
        <f>SUM(G38+K38+O38+R38)/4</f>
        <v>78.5</v>
      </c>
      <c r="Y41" s="147"/>
      <c r="AA41" s="148"/>
    </row>
    <row r="42" spans="1:27" ht="12.75" customHeight="1">
      <c r="A42" s="144"/>
      <c r="B42" s="8"/>
      <c r="C42" s="145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S42" s="147"/>
      <c r="V42" s="148"/>
    </row>
    <row r="43" spans="1:27" ht="12.75" customHeight="1">
      <c r="A43" s="144"/>
      <c r="B43" s="8"/>
      <c r="C43" s="145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S43" s="147"/>
      <c r="T43" s="147"/>
      <c r="V43" s="148"/>
    </row>
    <row r="44" spans="1:27" ht="12.75" customHeight="1">
      <c r="A44" s="149"/>
      <c r="B44" s="8"/>
      <c r="C44" s="145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S44" s="147"/>
      <c r="T44" s="147"/>
      <c r="V44" s="148"/>
    </row>
    <row r="45" spans="1:27" ht="14.25" customHeight="1">
      <c r="A45" s="4"/>
      <c r="B45" s="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50"/>
      <c r="Q45" s="4"/>
      <c r="S45" s="4"/>
    </row>
    <row r="46" spans="1:27" ht="14.25" customHeight="1">
      <c r="A46" s="4"/>
      <c r="B46" s="8"/>
      <c r="C46" s="4"/>
      <c r="D46" s="4"/>
      <c r="E46" s="4"/>
      <c r="F46" s="4"/>
      <c r="G46" s="4"/>
      <c r="H46" s="4"/>
      <c r="I46" s="4"/>
      <c r="P46" s="151"/>
      <c r="Q46" s="4"/>
      <c r="S46" s="4"/>
    </row>
    <row r="47" spans="1:27" ht="14.25" customHeight="1">
      <c r="A47" s="25"/>
      <c r="B47" s="8"/>
      <c r="C47" s="4"/>
      <c r="D47" s="4"/>
      <c r="E47" s="4"/>
      <c r="F47" s="25"/>
      <c r="G47" s="4"/>
      <c r="H47" s="4"/>
      <c r="I47" s="11"/>
      <c r="P47" s="4"/>
      <c r="Q47" s="4"/>
      <c r="S47" s="4"/>
    </row>
    <row r="48" spans="1:27" ht="14.25" customHeight="1">
      <c r="A48" s="25"/>
      <c r="B48" s="8"/>
      <c r="C48" s="4"/>
      <c r="D48" s="4"/>
      <c r="E48" s="4"/>
      <c r="F48" s="4"/>
      <c r="G48" s="4"/>
      <c r="H48" s="4"/>
      <c r="I48" s="11"/>
      <c r="P48" s="4"/>
      <c r="Q48" s="4"/>
      <c r="S48" s="4"/>
    </row>
    <row r="49" spans="1:19" ht="14.25" customHeight="1">
      <c r="A49" s="4"/>
      <c r="B49" s="8"/>
      <c r="C49" s="4"/>
      <c r="D49" s="4"/>
      <c r="E49" s="41"/>
      <c r="F49" s="4"/>
      <c r="G49" s="4"/>
      <c r="H49" s="4"/>
      <c r="I49" s="4"/>
      <c r="P49" s="4"/>
      <c r="Q49" s="4"/>
      <c r="S49" s="4"/>
    </row>
    <row r="50" spans="1:19" ht="14.25" customHeight="1">
      <c r="A50" s="4"/>
      <c r="B50" s="8"/>
      <c r="C50" s="4"/>
      <c r="D50" s="4"/>
      <c r="E50" s="4"/>
      <c r="F50" s="4"/>
      <c r="G50" s="41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9" ht="14.25" customHeight="1">
      <c r="A51" s="4"/>
      <c r="B51" s="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9" ht="14.25" customHeight="1">
      <c r="E52" s="4"/>
    </row>
    <row r="53" spans="1:19" ht="14.25" customHeight="1">
      <c r="E53" s="4"/>
    </row>
    <row r="54" spans="1:19" ht="14.25" customHeight="1">
      <c r="E54" s="4"/>
    </row>
    <row r="55" spans="1:19" ht="14.25" customHeight="1">
      <c r="E55" s="4"/>
    </row>
    <row r="56" spans="1:19" ht="14.25" customHeight="1">
      <c r="E56" s="4"/>
    </row>
    <row r="57" spans="1:19" ht="14.25" customHeight="1">
      <c r="B57" s="3"/>
      <c r="E57" s="4"/>
    </row>
    <row r="58" spans="1:19" ht="14.25" customHeight="1">
      <c r="B58" s="3"/>
      <c r="E58" s="4"/>
    </row>
    <row r="59" spans="1:19" ht="14.25" customHeight="1">
      <c r="B59" s="3"/>
      <c r="E59" s="4"/>
    </row>
  </sheetData>
  <mergeCells count="5">
    <mergeCell ref="A1:R1"/>
    <mergeCell ref="A2:R2"/>
    <mergeCell ref="A3:R3"/>
    <mergeCell ref="A4:R4"/>
    <mergeCell ref="E22:K22"/>
  </mergeCells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1405</vt:lpstr>
      <vt:lpstr>1405 (2)</vt:lpstr>
      <vt:lpstr>1405 (3)</vt:lpstr>
      <vt:lpstr>'1405'!Print_Area</vt:lpstr>
      <vt:lpstr>'1405 (2)'!Print_Area</vt:lpstr>
      <vt:lpstr>'1405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2017-04-06T14:23:42Z</cp:lastPrinted>
  <dcterms:created xsi:type="dcterms:W3CDTF">1998-07-22T12:50:39Z</dcterms:created>
  <dcterms:modified xsi:type="dcterms:W3CDTF">2017-04-06T14:55:02Z</dcterms:modified>
</cp:coreProperties>
</file>