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montgov-my.sharepoint.com/personal/thomas_deforge_vermont_gov/Documents/Documents/"/>
    </mc:Choice>
  </mc:AlternateContent>
  <xr:revisionPtr revIDLastSave="70" documentId="8_{6D76E588-22B7-4CCB-8C32-0DDADFF79008}" xr6:coauthVersionLast="47" xr6:coauthVersionMax="47" xr10:uidLastSave="{AD0D60DD-D2E0-40B0-B806-823D2447FD06}"/>
  <bookViews>
    <workbookView xWindow="-108" yWindow="-108" windowWidth="23256" windowHeight="12576" xr2:uid="{B8ABEF10-F11F-4B28-9FA9-EB3E92B343AC}"/>
  </bookViews>
  <sheets>
    <sheet name="ESTIMATOR" sheetId="1" r:id="rId1"/>
    <sheet name="VALID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8" i="1"/>
  <c r="E9" i="1"/>
  <c r="E10" i="1"/>
  <c r="E11" i="1"/>
  <c r="E12" i="1"/>
  <c r="E13" i="1"/>
  <c r="E14" i="1"/>
  <c r="E15" i="1"/>
  <c r="E17" i="1"/>
  <c r="E18" i="1"/>
  <c r="E19" i="1"/>
  <c r="E20" i="1"/>
  <c r="E21" i="1"/>
  <c r="C3" i="2"/>
  <c r="I5" i="1"/>
  <c r="D16" i="1" s="1"/>
  <c r="F16" i="1" s="1"/>
  <c r="I4" i="1"/>
  <c r="B8" i="1" s="1"/>
  <c r="G16" i="1" l="1"/>
  <c r="H16" i="1"/>
  <c r="B16" i="1"/>
  <c r="D14" i="1"/>
  <c r="F14" i="1" s="1"/>
  <c r="D10" i="1"/>
  <c r="F10" i="1" s="1"/>
  <c r="D18" i="1"/>
  <c r="F18" i="1" s="1"/>
  <c r="D13" i="1"/>
  <c r="F13" i="1" s="1"/>
  <c r="D9" i="1"/>
  <c r="F9" i="1" s="1"/>
  <c r="D20" i="1"/>
  <c r="F20" i="1" s="1"/>
  <c r="D15" i="1"/>
  <c r="F15" i="1" s="1"/>
  <c r="D11" i="1"/>
  <c r="F11" i="1" s="1"/>
  <c r="D19" i="1"/>
  <c r="F19" i="1" s="1"/>
  <c r="D21" i="1"/>
  <c r="F21" i="1" s="1"/>
  <c r="D17" i="1"/>
  <c r="F17" i="1" s="1"/>
  <c r="D12" i="1"/>
  <c r="F12" i="1" s="1"/>
  <c r="D8" i="1"/>
  <c r="F8" i="1" s="1"/>
  <c r="H8" i="1" s="1"/>
  <c r="B10" i="1"/>
  <c r="B21" i="1"/>
  <c r="B12" i="1"/>
  <c r="B20" i="1"/>
  <c r="B15" i="1"/>
  <c r="B11" i="1"/>
  <c r="B19" i="1"/>
  <c r="B14" i="1"/>
  <c r="B9" i="1"/>
  <c r="B17" i="1"/>
  <c r="B18" i="1"/>
  <c r="B13" i="1"/>
  <c r="G8" i="1" l="1"/>
  <c r="I16" i="1"/>
  <c r="I8" i="1"/>
  <c r="G15" i="1"/>
  <c r="H15" i="1"/>
  <c r="H14" i="1"/>
  <c r="G14" i="1"/>
  <c r="G20" i="1"/>
  <c r="H20" i="1"/>
  <c r="H13" i="1"/>
  <c r="G13" i="1"/>
  <c r="H21" i="1"/>
  <c r="G21" i="1"/>
  <c r="H12" i="1"/>
  <c r="G12" i="1"/>
  <c r="H18" i="1"/>
  <c r="G18" i="1"/>
  <c r="G11" i="1"/>
  <c r="H11" i="1"/>
  <c r="H10" i="1"/>
  <c r="G10" i="1"/>
  <c r="H9" i="1"/>
  <c r="G9" i="1"/>
  <c r="H17" i="1"/>
  <c r="G17" i="1"/>
  <c r="H19" i="1"/>
  <c r="G19" i="1"/>
  <c r="I15" i="1" l="1"/>
  <c r="I17" i="1"/>
  <c r="I10" i="1"/>
  <c r="I18" i="1"/>
  <c r="I21" i="1"/>
  <c r="I13" i="1"/>
  <c r="I20" i="1"/>
  <c r="I12" i="1"/>
  <c r="I14" i="1"/>
  <c r="I11" i="1"/>
  <c r="I19" i="1"/>
  <c r="I9" i="1"/>
</calcChain>
</file>

<file path=xl/sharedStrings.xml><?xml version="1.0" encoding="utf-8"?>
<sst xmlns="http://schemas.openxmlformats.org/spreadsheetml/2006/main" count="41" uniqueCount="38">
  <si>
    <t>MOVER RATE</t>
  </si>
  <si>
    <t>MOVE COST ESTIMATOR CHEAT SHEET</t>
  </si>
  <si>
    <t>LOCATION</t>
  </si>
  <si>
    <t>BENNINGTON</t>
  </si>
  <si>
    <t>BRATTLEBORO</t>
  </si>
  <si>
    <t>ST. ALBANS</t>
  </si>
  <si>
    <t>ST. JOHNSBURY</t>
  </si>
  <si>
    <t>WATERBURY</t>
  </si>
  <si>
    <t>BURLINGTON</t>
  </si>
  <si>
    <t>MONTPELIER</t>
  </si>
  <si>
    <t>BARRE</t>
  </si>
  <si>
    <t>RUTLAND</t>
  </si>
  <si>
    <t>SPRINGFIELD</t>
  </si>
  <si>
    <t>HARTFORD</t>
  </si>
  <si>
    <t>MORRISVILLE</t>
  </si>
  <si>
    <t>TOTAL COST</t>
  </si>
  <si>
    <t>UPDATED:</t>
  </si>
  <si>
    <t>LOAD SIZE</t>
  </si>
  <si>
    <t>MOVER RATE:</t>
  </si>
  <si>
    <t>2 CREW AND A TRUCK (MINIMUM)</t>
  </si>
  <si>
    <t>3 CREW AND A TRUCK</t>
  </si>
  <si>
    <t>CREW SIZE</t>
  </si>
  <si>
    <t>RATE</t>
  </si>
  <si>
    <t>TIME (HR)</t>
  </si>
  <si>
    <t>SMALL (FEW ITEMS)</t>
  </si>
  <si>
    <t>MEDIUM</t>
  </si>
  <si>
    <t>LARGE</t>
  </si>
  <si>
    <t>FULL TRUCK</t>
  </si>
  <si>
    <t>BERLIN</t>
  </si>
  <si>
    <t>NOTE: travel time includes time for movers to go to and from their warehouse</t>
  </si>
  <si>
    <t>LOAD SIZE/LABOR:</t>
  </si>
  <si>
    <t>LABOR TIME (HR)</t>
  </si>
  <si>
    <t>TRAVEL TIME (HR)</t>
  </si>
  <si>
    <t>CREW FACTOR</t>
  </si>
  <si>
    <t>TOTAL TIME</t>
  </si>
  <si>
    <t>REGULAR TIME</t>
  </si>
  <si>
    <t>OVERTIME</t>
  </si>
  <si>
    <t>NEWPORT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</si>
</sst>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303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4" fontId="2" fillId="0" borderId="0" xfId="2" applyFont="1"/>
    <xf numFmtId="0" fontId="2" fillId="0" borderId="0" xfId="0" applyFont="1" applyAlignment="1">
      <alignment horizontal="left"/>
    </xf>
    <xf numFmtId="2" fontId="2" fillId="0" borderId="0" xfId="0" applyNumberFormat="1" applyFont="1"/>
    <xf numFmtId="0" fontId="2" fillId="2" borderId="0" xfId="0" applyFont="1" applyFill="1"/>
    <xf numFmtId="0" fontId="2" fillId="0" borderId="1" xfId="0" applyFont="1" applyBorder="1"/>
    <xf numFmtId="44" fontId="2" fillId="0" borderId="1" xfId="0" applyNumberFormat="1" applyFont="1" applyBorder="1"/>
    <xf numFmtId="2" fontId="2" fillId="0" borderId="1" xfId="0" applyNumberFormat="1" applyFont="1" applyBorder="1"/>
    <xf numFmtId="0" fontId="2" fillId="0" borderId="2" xfId="0" applyFont="1" applyBorder="1"/>
    <xf numFmtId="44" fontId="2" fillId="0" borderId="2" xfId="0" applyNumberFormat="1" applyFont="1" applyBorder="1"/>
    <xf numFmtId="2" fontId="2" fillId="0" borderId="2" xfId="0" applyNumberFormat="1" applyFont="1" applyBorder="1"/>
    <xf numFmtId="0" fontId="2" fillId="3" borderId="2" xfId="0" applyFont="1" applyFill="1" applyBorder="1"/>
    <xf numFmtId="2" fontId="2" fillId="3" borderId="2" xfId="0" applyNumberFormat="1" applyFont="1" applyFill="1" applyBorder="1"/>
    <xf numFmtId="0" fontId="2" fillId="3" borderId="1" xfId="0" applyFont="1" applyFill="1" applyBorder="1" applyAlignment="1">
      <alignment horizontal="left"/>
    </xf>
    <xf numFmtId="14" fontId="2" fillId="3" borderId="1" xfId="0" applyNumberFormat="1" applyFont="1" applyFill="1" applyBorder="1"/>
    <xf numFmtId="44" fontId="2" fillId="3" borderId="2" xfId="2" applyFont="1" applyFill="1" applyBorder="1"/>
    <xf numFmtId="43" fontId="2" fillId="0" borderId="0" xfId="1" applyFont="1" applyAlignment="1"/>
    <xf numFmtId="43" fontId="2" fillId="0" borderId="0" xfId="1" applyFont="1"/>
    <xf numFmtId="44" fontId="2" fillId="0" borderId="0" xfId="2" applyFont="1" applyAlignment="1"/>
    <xf numFmtId="0" fontId="4" fillId="2" borderId="0" xfId="0" applyFont="1" applyFill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fill>
        <patternFill patternType="solid">
          <fgColor indexed="64"/>
          <bgColor rgb="FF003303"/>
        </patternFill>
      </fill>
    </dxf>
  </dxfs>
  <tableStyles count="0" defaultTableStyle="TableStyleMedium2" defaultPivotStyle="PivotStyleLight16"/>
  <colors>
    <mruColors>
      <color rgb="FF0033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34F34D-8E52-42AB-AEBF-FD2FAD60DDA2}" name="Table1" displayName="Table1" ref="A7:I21" totalsRowShown="0" headerRowDxfId="16" dataDxfId="15">
  <autoFilter ref="A7:I21" xr:uid="{1234F34D-8E52-42AB-AEBF-FD2FAD60DDA2}"/>
  <tableColumns count="9">
    <tableColumn id="1" xr3:uid="{B145A0D4-127D-445D-8903-F62973C1B14E}" name="LOCATION" dataDxfId="14"/>
    <tableColumn id="2" xr3:uid="{1051B69E-4822-44B9-8147-4C9697EC4640}" name="MOVER RATE" dataDxfId="13">
      <calculatedColumnFormula>$I$4</calculatedColumnFormula>
    </tableColumn>
    <tableColumn id="3" xr3:uid="{EF36A642-F718-4AEA-843F-7B9CFDA8011E}" name="TRAVEL TIME (HR)" dataDxfId="12"/>
    <tableColumn id="4" xr3:uid="{C930F7A7-40E2-44F8-8BB9-00E913AB2E94}" name="LABOR TIME (HR)" dataDxfId="11">
      <calculatedColumnFormula>$I$5*Table1[[#This Row],[CREW FACTOR]]</calculatedColumnFormula>
    </tableColumn>
    <tableColumn id="6" xr3:uid="{9BCA816E-A9F6-4978-92C7-DB9EC7E54FDD}" name="CREW FACTOR" dataDxfId="10">
      <calculatedColumnFormula>INDEX(Table2[CREW FACTOR],MATCH(ESTIMATOR!$B$4,Table2[CREW SIZE],0))</calculatedColumnFormula>
    </tableColumn>
    <tableColumn id="7" xr3:uid="{3AFCF830-8060-4A26-A1E8-88D7210D8985}" name="TOTAL TIME" dataDxfId="9">
      <calculatedColumnFormula>Table1[[#This Row],[TRAVEL TIME (HR)]]+Table1[[#This Row],[LABOR TIME (HR)]]</calculatedColumnFormula>
    </tableColumn>
    <tableColumn id="9" xr3:uid="{9909F142-F38D-498E-A4CC-774EE25757F3}" name="REGULAR TIME" dataDxfId="8">
      <calculatedColumnFormula>IF(Table1[[#This Row],[TOTAL TIME]]&gt;8,8,Table1[[#This Row],[TOTAL TIME]])</calculatedColumnFormula>
    </tableColumn>
    <tableColumn id="8" xr3:uid="{ABF0F911-5EC4-4B60-AA68-AA7B5DE41A9B}" name="OVERTIME" dataDxfId="7">
      <calculatedColumnFormula>IF(Table1[[#This Row],[TOTAL TIME]]&lt;8,0,Table1[[#This Row],[TOTAL TIME]]-8)</calculatedColumnFormula>
    </tableColumn>
    <tableColumn id="5" xr3:uid="{46CF379C-2101-413D-BDA8-46DD4F67A998}" name="TOTAL COST" dataDxfId="6">
      <calculatedColumnFormula>(Table1[[#This Row],[REGULAR TIME]]*Table1[[#This Row],[MOVER RATE]])+(Table1[[#This Row],[OVERTIME]]*Table1[[#This Row],[MOVER RATE]]*1.5)</calculatedColumnFormula>
    </tableColumn>
  </tableColumns>
  <tableStyleInfo name="TableStyleMedium7" showFirstColumn="0" showLastColumn="0" showRowStripes="0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0813205-A90E-4B14-B162-22B3025E46E9}" name="Table2" displayName="Table2" ref="A1:C3" totalsRowShown="0" headerRowDxfId="5">
  <autoFilter ref="A1:C3" xr:uid="{50813205-A90E-4B14-B162-22B3025E46E9}"/>
  <tableColumns count="3">
    <tableColumn id="1" xr3:uid="{4309C941-74A5-4D07-B246-821307065FDB}" name="CREW SIZE" dataDxfId="4"/>
    <tableColumn id="2" xr3:uid="{0F126BBE-F9F2-4DA1-8BFC-05ABD99DB72B}" name="RATE" dataCellStyle="Currency"/>
    <tableColumn id="3" xr3:uid="{97B3BAC5-5468-4332-8280-8D11DEB35C55}" name="CREW FACT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F472378-A5B5-4CA4-AF94-4EC1D5C8DAC4}" name="Table3" displayName="Table3" ref="A6:B10" totalsRowShown="0" headerRowDxfId="3" dataDxfId="2">
  <autoFilter ref="A6:B10" xr:uid="{3F472378-A5B5-4CA4-AF94-4EC1D5C8DAC4}"/>
  <tableColumns count="2">
    <tableColumn id="1" xr3:uid="{DC708129-CFA7-459A-8A57-6C2CEA45767C}" name="LOAD SIZE" dataDxfId="1"/>
    <tableColumn id="2" xr3:uid="{1FCFE443-CC79-479E-A2DD-4E2B12F8FECD}" name="TIME (HR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618AF-C399-4345-86C6-3A0714468DC0}">
  <dimension ref="A1:I24"/>
  <sheetViews>
    <sheetView tabSelected="1" workbookViewId="0">
      <selection activeCell="B4" sqref="B4:D4"/>
    </sheetView>
  </sheetViews>
  <sheetFormatPr defaultRowHeight="14.4" x14ac:dyDescent="0.3"/>
  <cols>
    <col min="1" max="1" width="20.44140625" bestFit="1" customWidth="1"/>
    <col min="2" max="2" width="17.5546875" bestFit="1" customWidth="1"/>
    <col min="3" max="3" width="22.88671875" bestFit="1" customWidth="1"/>
    <col min="4" max="4" width="22" bestFit="1" customWidth="1"/>
    <col min="5" max="8" width="22" hidden="1" customWidth="1"/>
    <col min="9" max="9" width="17.33203125" bestFit="1" customWidth="1"/>
  </cols>
  <sheetData>
    <row r="1" spans="1:9" ht="21" x14ac:dyDescent="0.4">
      <c r="A1" s="20" t="s">
        <v>1</v>
      </c>
      <c r="B1" s="20"/>
      <c r="C1" s="20"/>
      <c r="D1" s="20"/>
      <c r="E1" s="20"/>
      <c r="F1" s="20"/>
      <c r="G1" s="20"/>
      <c r="H1" s="20"/>
      <c r="I1" s="20"/>
    </row>
    <row r="2" spans="1:9" x14ac:dyDescent="0.3">
      <c r="A2" s="24" t="s">
        <v>16</v>
      </c>
      <c r="B2" s="24"/>
      <c r="C2" s="24"/>
      <c r="D2" s="24"/>
      <c r="E2" s="14"/>
      <c r="F2" s="14"/>
      <c r="G2" s="14"/>
      <c r="H2" s="14"/>
      <c r="I2" s="15">
        <v>45177</v>
      </c>
    </row>
    <row r="3" spans="1:9" ht="15" thickBot="1" x14ac:dyDescent="0.35">
      <c r="A3" s="1"/>
      <c r="B3" s="1"/>
      <c r="C3" s="1"/>
      <c r="D3" s="1"/>
      <c r="E3" s="1"/>
      <c r="F3" s="1"/>
      <c r="G3" s="1"/>
      <c r="H3" s="1"/>
      <c r="I3" s="1"/>
    </row>
    <row r="4" spans="1:9" ht="15" thickBot="1" x14ac:dyDescent="0.35">
      <c r="A4" s="12" t="s">
        <v>18</v>
      </c>
      <c r="B4" s="21" t="s">
        <v>19</v>
      </c>
      <c r="C4" s="22"/>
      <c r="D4" s="23"/>
      <c r="E4" s="3"/>
      <c r="F4" s="3"/>
      <c r="G4" s="3"/>
      <c r="H4" s="3"/>
      <c r="I4" s="16">
        <f>INDEX(Table2[RATE],MATCH(ESTIMATOR!B4,Table2[CREW SIZE],0))</f>
        <v>160</v>
      </c>
    </row>
    <row r="5" spans="1:9" ht="15" thickBot="1" x14ac:dyDescent="0.35">
      <c r="A5" s="12" t="s">
        <v>30</v>
      </c>
      <c r="B5" s="21" t="s">
        <v>24</v>
      </c>
      <c r="C5" s="22"/>
      <c r="D5" s="23"/>
      <c r="E5" s="3"/>
      <c r="F5" s="3"/>
      <c r="G5" s="3"/>
      <c r="H5" s="3"/>
      <c r="I5" s="13">
        <f>INDEX(Table3[TIME (HR)],MATCH(ESTIMATOR!B5,Table3[LOAD SIZE],0))</f>
        <v>0.5</v>
      </c>
    </row>
    <row r="6" spans="1:9" x14ac:dyDescent="0.3">
      <c r="A6" s="1"/>
      <c r="B6" s="1"/>
      <c r="C6" s="1"/>
      <c r="D6" s="1"/>
      <c r="E6" s="1"/>
      <c r="F6" s="1"/>
      <c r="G6" s="1"/>
      <c r="H6" s="1"/>
      <c r="I6" s="1"/>
    </row>
    <row r="7" spans="1:9" x14ac:dyDescent="0.3">
      <c r="A7" s="5" t="s">
        <v>2</v>
      </c>
      <c r="B7" s="5" t="s">
        <v>0</v>
      </c>
      <c r="C7" s="5" t="s">
        <v>32</v>
      </c>
      <c r="D7" s="5" t="s">
        <v>31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15</v>
      </c>
    </row>
    <row r="8" spans="1:9" x14ac:dyDescent="0.3">
      <c r="A8" s="6" t="s">
        <v>10</v>
      </c>
      <c r="B8" s="7">
        <f t="shared" ref="B8:B21" si="0">$I$4</f>
        <v>160</v>
      </c>
      <c r="C8" s="6">
        <v>1.5</v>
      </c>
      <c r="D8" s="8">
        <f>$I$5*Table1[[#This Row],[CREW FACTOR]]</f>
        <v>0.5</v>
      </c>
      <c r="E8" s="8">
        <f>INDEX(Table2[CREW FACTOR],MATCH(ESTIMATOR!$B$4,Table2[CREW SIZE],0))</f>
        <v>1</v>
      </c>
      <c r="F8" s="8">
        <f>Table1[[#This Row],[TRAVEL TIME (HR)]]+Table1[[#This Row],[LABOR TIME (HR)]]</f>
        <v>2</v>
      </c>
      <c r="G8" s="8">
        <f>IF(Table1[[#This Row],[TOTAL TIME]]&gt;8,8,Table1[[#This Row],[TOTAL TIME]])</f>
        <v>2</v>
      </c>
      <c r="H8" s="8">
        <f>IF(Table1[[#This Row],[TOTAL TIME]]&lt;8,0,Table1[[#This Row],[TOTAL TIME]]-8)</f>
        <v>0</v>
      </c>
      <c r="I8" s="7">
        <f>(Table1[[#This Row],[REGULAR TIME]]*Table1[[#This Row],[MOVER RATE]])+(Table1[[#This Row],[OVERTIME]]*Table1[[#This Row],[MOVER RATE]]*1.5)</f>
        <v>320</v>
      </c>
    </row>
    <row r="9" spans="1:9" x14ac:dyDescent="0.3">
      <c r="A9" s="9" t="s">
        <v>3</v>
      </c>
      <c r="B9" s="10">
        <f t="shared" si="0"/>
        <v>160</v>
      </c>
      <c r="C9" s="9">
        <v>6</v>
      </c>
      <c r="D9" s="11">
        <f>$I$5*Table1[[#This Row],[CREW FACTOR]]</f>
        <v>0.5</v>
      </c>
      <c r="E9" s="11">
        <f>INDEX(Table2[CREW FACTOR],MATCH(ESTIMATOR!$B$4,Table2[CREW SIZE],0))</f>
        <v>1</v>
      </c>
      <c r="F9" s="11">
        <f>Table1[[#This Row],[TRAVEL TIME (HR)]]+Table1[[#This Row],[LABOR TIME (HR)]]</f>
        <v>6.5</v>
      </c>
      <c r="G9" s="11">
        <f>IF(Table1[[#This Row],[TOTAL TIME]]&gt;8,8,Table1[[#This Row],[TOTAL TIME]])</f>
        <v>6.5</v>
      </c>
      <c r="H9" s="11">
        <f>IF(Table1[[#This Row],[TOTAL TIME]]&lt;8,0,Table1[[#This Row],[TOTAL TIME]]-8)</f>
        <v>0</v>
      </c>
      <c r="I9" s="10">
        <f>(Table1[[#This Row],[REGULAR TIME]]*Table1[[#This Row],[MOVER RATE]])+(Table1[[#This Row],[OVERTIME]]*Table1[[#This Row],[MOVER RATE]]*1.5)</f>
        <v>1040</v>
      </c>
    </row>
    <row r="10" spans="1:9" x14ac:dyDescent="0.3">
      <c r="A10" s="9" t="s">
        <v>28</v>
      </c>
      <c r="B10" s="10">
        <f>$I$4</f>
        <v>160</v>
      </c>
      <c r="C10" s="9">
        <v>1.5</v>
      </c>
      <c r="D10" s="11">
        <f>$I$5*Table1[[#This Row],[CREW FACTOR]]</f>
        <v>0.5</v>
      </c>
      <c r="E10" s="11">
        <f>INDEX(Table2[CREW FACTOR],MATCH(ESTIMATOR!$B$4,Table2[CREW SIZE],0))</f>
        <v>1</v>
      </c>
      <c r="F10" s="11">
        <f>Table1[[#This Row],[TRAVEL TIME (HR)]]+Table1[[#This Row],[LABOR TIME (HR)]]</f>
        <v>2</v>
      </c>
      <c r="G10" s="11">
        <f>IF(Table1[[#This Row],[TOTAL TIME]]&gt;8,8,Table1[[#This Row],[TOTAL TIME]])</f>
        <v>2</v>
      </c>
      <c r="H10" s="11">
        <f>IF(Table1[[#This Row],[TOTAL TIME]]&lt;8,0,Table1[[#This Row],[TOTAL TIME]]-8)</f>
        <v>0</v>
      </c>
      <c r="I10" s="10">
        <f>(Table1[[#This Row],[REGULAR TIME]]*Table1[[#This Row],[MOVER RATE]])+(Table1[[#This Row],[OVERTIME]]*Table1[[#This Row],[MOVER RATE]]*1.5)</f>
        <v>320</v>
      </c>
    </row>
    <row r="11" spans="1:9" x14ac:dyDescent="0.3">
      <c r="A11" s="9" t="s">
        <v>4</v>
      </c>
      <c r="B11" s="10">
        <f t="shared" si="0"/>
        <v>160</v>
      </c>
      <c r="C11" s="9">
        <v>5</v>
      </c>
      <c r="D11" s="11">
        <f>$I$5*Table1[[#This Row],[CREW FACTOR]]</f>
        <v>0.5</v>
      </c>
      <c r="E11" s="11">
        <f>INDEX(Table2[CREW FACTOR],MATCH(ESTIMATOR!$B$4,Table2[CREW SIZE],0))</f>
        <v>1</v>
      </c>
      <c r="F11" s="11">
        <f>Table1[[#This Row],[TRAVEL TIME (HR)]]+Table1[[#This Row],[LABOR TIME (HR)]]</f>
        <v>5.5</v>
      </c>
      <c r="G11" s="11">
        <f>IF(Table1[[#This Row],[TOTAL TIME]]&gt;8,8,Table1[[#This Row],[TOTAL TIME]])</f>
        <v>5.5</v>
      </c>
      <c r="H11" s="11">
        <f>IF(Table1[[#This Row],[TOTAL TIME]]&lt;8,0,Table1[[#This Row],[TOTAL TIME]]-8)</f>
        <v>0</v>
      </c>
      <c r="I11" s="10">
        <f>(Table1[[#This Row],[REGULAR TIME]]*Table1[[#This Row],[MOVER RATE]])+(Table1[[#This Row],[OVERTIME]]*Table1[[#This Row],[MOVER RATE]]*1.5)</f>
        <v>880</v>
      </c>
    </row>
    <row r="12" spans="1:9" x14ac:dyDescent="0.3">
      <c r="A12" s="9" t="s">
        <v>8</v>
      </c>
      <c r="B12" s="10">
        <f t="shared" si="0"/>
        <v>160</v>
      </c>
      <c r="C12" s="9">
        <v>1.5</v>
      </c>
      <c r="D12" s="11">
        <f>$I$5*Table1[[#This Row],[CREW FACTOR]]</f>
        <v>0.5</v>
      </c>
      <c r="E12" s="11">
        <f>INDEX(Table2[CREW FACTOR],MATCH(ESTIMATOR!$B$4,Table2[CREW SIZE],0))</f>
        <v>1</v>
      </c>
      <c r="F12" s="11">
        <f>Table1[[#This Row],[TRAVEL TIME (HR)]]+Table1[[#This Row],[LABOR TIME (HR)]]</f>
        <v>2</v>
      </c>
      <c r="G12" s="11">
        <f>IF(Table1[[#This Row],[TOTAL TIME]]&gt;8,8,Table1[[#This Row],[TOTAL TIME]])</f>
        <v>2</v>
      </c>
      <c r="H12" s="11">
        <f>IF(Table1[[#This Row],[TOTAL TIME]]&lt;8,0,Table1[[#This Row],[TOTAL TIME]]-8)</f>
        <v>0</v>
      </c>
      <c r="I12" s="10">
        <f>(Table1[[#This Row],[REGULAR TIME]]*Table1[[#This Row],[MOVER RATE]])+(Table1[[#This Row],[OVERTIME]]*Table1[[#This Row],[MOVER RATE]]*1.5)</f>
        <v>320</v>
      </c>
    </row>
    <row r="13" spans="1:9" x14ac:dyDescent="0.3">
      <c r="A13" s="9" t="s">
        <v>13</v>
      </c>
      <c r="B13" s="10">
        <f t="shared" si="0"/>
        <v>160</v>
      </c>
      <c r="C13" s="9">
        <v>3</v>
      </c>
      <c r="D13" s="11">
        <f>$I$5*Table1[[#This Row],[CREW FACTOR]]</f>
        <v>0.5</v>
      </c>
      <c r="E13" s="11">
        <f>INDEX(Table2[CREW FACTOR],MATCH(ESTIMATOR!$B$4,Table2[CREW SIZE],0))</f>
        <v>1</v>
      </c>
      <c r="F13" s="11">
        <f>Table1[[#This Row],[TRAVEL TIME (HR)]]+Table1[[#This Row],[LABOR TIME (HR)]]</f>
        <v>3.5</v>
      </c>
      <c r="G13" s="11">
        <f>IF(Table1[[#This Row],[TOTAL TIME]]&gt;8,8,Table1[[#This Row],[TOTAL TIME]])</f>
        <v>3.5</v>
      </c>
      <c r="H13" s="11">
        <f>IF(Table1[[#This Row],[TOTAL TIME]]&lt;8,0,Table1[[#This Row],[TOTAL TIME]]-8)</f>
        <v>0</v>
      </c>
      <c r="I13" s="10">
        <f>(Table1[[#This Row],[REGULAR TIME]]*Table1[[#This Row],[MOVER RATE]])+(Table1[[#This Row],[OVERTIME]]*Table1[[#This Row],[MOVER RATE]]*1.5)</f>
        <v>560</v>
      </c>
    </row>
    <row r="14" spans="1:9" x14ac:dyDescent="0.3">
      <c r="A14" s="9" t="s">
        <v>9</v>
      </c>
      <c r="B14" s="10">
        <f t="shared" si="0"/>
        <v>160</v>
      </c>
      <c r="C14" s="9">
        <v>1.5</v>
      </c>
      <c r="D14" s="11">
        <f>$I$5*Table1[[#This Row],[CREW FACTOR]]</f>
        <v>0.5</v>
      </c>
      <c r="E14" s="11">
        <f>INDEX(Table2[CREW FACTOR],MATCH(ESTIMATOR!$B$4,Table2[CREW SIZE],0))</f>
        <v>1</v>
      </c>
      <c r="F14" s="11">
        <f>Table1[[#This Row],[TRAVEL TIME (HR)]]+Table1[[#This Row],[LABOR TIME (HR)]]</f>
        <v>2</v>
      </c>
      <c r="G14" s="11">
        <f>IF(Table1[[#This Row],[TOTAL TIME]]&gt;8,8,Table1[[#This Row],[TOTAL TIME]])</f>
        <v>2</v>
      </c>
      <c r="H14" s="11">
        <f>IF(Table1[[#This Row],[TOTAL TIME]]&lt;8,0,Table1[[#This Row],[TOTAL TIME]]-8)</f>
        <v>0</v>
      </c>
      <c r="I14" s="10">
        <f>(Table1[[#This Row],[REGULAR TIME]]*Table1[[#This Row],[MOVER RATE]])+(Table1[[#This Row],[OVERTIME]]*Table1[[#This Row],[MOVER RATE]]*1.5)</f>
        <v>320</v>
      </c>
    </row>
    <row r="15" spans="1:9" x14ac:dyDescent="0.3">
      <c r="A15" s="9" t="s">
        <v>14</v>
      </c>
      <c r="B15" s="10">
        <f t="shared" si="0"/>
        <v>160</v>
      </c>
      <c r="C15" s="9">
        <v>2</v>
      </c>
      <c r="D15" s="11">
        <f>$I$5*Table1[[#This Row],[CREW FACTOR]]</f>
        <v>0.5</v>
      </c>
      <c r="E15" s="11">
        <f>INDEX(Table2[CREW FACTOR],MATCH(ESTIMATOR!$B$4,Table2[CREW SIZE],0))</f>
        <v>1</v>
      </c>
      <c r="F15" s="11">
        <f>Table1[[#This Row],[TRAVEL TIME (HR)]]+Table1[[#This Row],[LABOR TIME (HR)]]</f>
        <v>2.5</v>
      </c>
      <c r="G15" s="11">
        <f>IF(Table1[[#This Row],[TOTAL TIME]]&gt;8,8,Table1[[#This Row],[TOTAL TIME]])</f>
        <v>2.5</v>
      </c>
      <c r="H15" s="11">
        <f>IF(Table1[[#This Row],[TOTAL TIME]]&lt;8,0,Table1[[#This Row],[TOTAL TIME]]-8)</f>
        <v>0</v>
      </c>
      <c r="I15" s="10">
        <f>(Table1[[#This Row],[REGULAR TIME]]*Table1[[#This Row],[MOVER RATE]])+(Table1[[#This Row],[OVERTIME]]*Table1[[#This Row],[MOVER RATE]]*1.5)</f>
        <v>400</v>
      </c>
    </row>
    <row r="16" spans="1:9" x14ac:dyDescent="0.3">
      <c r="A16" s="9" t="s">
        <v>37</v>
      </c>
      <c r="B16" s="10">
        <f>$I$4</f>
        <v>160</v>
      </c>
      <c r="C16" s="9">
        <v>4</v>
      </c>
      <c r="D16" s="11">
        <f>$I$5*Table1[[#This Row],[CREW FACTOR]]</f>
        <v>0.5</v>
      </c>
      <c r="E16" s="11">
        <f>INDEX(Table2[CREW FACTOR],MATCH(ESTIMATOR!$B$4,Table2[CREW SIZE],0))</f>
        <v>1</v>
      </c>
      <c r="F16" s="11">
        <f>Table1[[#This Row],[TRAVEL TIME (HR)]]+Table1[[#This Row],[LABOR TIME (HR)]]</f>
        <v>4.5</v>
      </c>
      <c r="G16" s="11">
        <f>IF(Table1[[#This Row],[TOTAL TIME]]&gt;8,8,Table1[[#This Row],[TOTAL TIME]])</f>
        <v>4.5</v>
      </c>
      <c r="H16" s="11">
        <f>IF(Table1[[#This Row],[TOTAL TIME]]&lt;8,0,Table1[[#This Row],[TOTAL TIME]]-8)</f>
        <v>0</v>
      </c>
      <c r="I16" s="10">
        <f>(Table1[[#This Row],[REGULAR TIME]]*Table1[[#This Row],[MOVER RATE]])+(Table1[[#This Row],[OVERTIME]]*Table1[[#This Row],[MOVER RATE]]*1.5)</f>
        <v>720</v>
      </c>
    </row>
    <row r="17" spans="1:9" x14ac:dyDescent="0.3">
      <c r="A17" s="9" t="s">
        <v>11</v>
      </c>
      <c r="B17" s="10">
        <f t="shared" si="0"/>
        <v>160</v>
      </c>
      <c r="C17" s="9">
        <v>4</v>
      </c>
      <c r="D17" s="11">
        <f>$I$5*Table1[[#This Row],[CREW FACTOR]]</f>
        <v>0.5</v>
      </c>
      <c r="E17" s="11">
        <f>INDEX(Table2[CREW FACTOR],MATCH(ESTIMATOR!$B$4,Table2[CREW SIZE],0))</f>
        <v>1</v>
      </c>
      <c r="F17" s="11">
        <f>Table1[[#This Row],[TRAVEL TIME (HR)]]+Table1[[#This Row],[LABOR TIME (HR)]]</f>
        <v>4.5</v>
      </c>
      <c r="G17" s="11">
        <f>IF(Table1[[#This Row],[TOTAL TIME]]&gt;8,8,Table1[[#This Row],[TOTAL TIME]])</f>
        <v>4.5</v>
      </c>
      <c r="H17" s="11">
        <f>IF(Table1[[#This Row],[TOTAL TIME]]&lt;8,0,Table1[[#This Row],[TOTAL TIME]]-8)</f>
        <v>0</v>
      </c>
      <c r="I17" s="10">
        <f>(Table1[[#This Row],[REGULAR TIME]]*Table1[[#This Row],[MOVER RATE]])+(Table1[[#This Row],[OVERTIME]]*Table1[[#This Row],[MOVER RATE]]*1.5)</f>
        <v>720</v>
      </c>
    </row>
    <row r="18" spans="1:9" x14ac:dyDescent="0.3">
      <c r="A18" s="9" t="s">
        <v>12</v>
      </c>
      <c r="B18" s="10">
        <f t="shared" si="0"/>
        <v>160</v>
      </c>
      <c r="C18" s="9">
        <v>4</v>
      </c>
      <c r="D18" s="11">
        <f>$I$5*Table1[[#This Row],[CREW FACTOR]]</f>
        <v>0.5</v>
      </c>
      <c r="E18" s="11">
        <f>INDEX(Table2[CREW FACTOR],MATCH(ESTIMATOR!$B$4,Table2[CREW SIZE],0))</f>
        <v>1</v>
      </c>
      <c r="F18" s="11">
        <f>Table1[[#This Row],[TRAVEL TIME (HR)]]+Table1[[#This Row],[LABOR TIME (HR)]]</f>
        <v>4.5</v>
      </c>
      <c r="G18" s="11">
        <f>IF(Table1[[#This Row],[TOTAL TIME]]&gt;8,8,Table1[[#This Row],[TOTAL TIME]])</f>
        <v>4.5</v>
      </c>
      <c r="H18" s="11">
        <f>IF(Table1[[#This Row],[TOTAL TIME]]&lt;8,0,Table1[[#This Row],[TOTAL TIME]]-8)</f>
        <v>0</v>
      </c>
      <c r="I18" s="10">
        <f>(Table1[[#This Row],[REGULAR TIME]]*Table1[[#This Row],[MOVER RATE]])+(Table1[[#This Row],[OVERTIME]]*Table1[[#This Row],[MOVER RATE]]*1.5)</f>
        <v>720</v>
      </c>
    </row>
    <row r="19" spans="1:9" x14ac:dyDescent="0.3">
      <c r="A19" s="9" t="s">
        <v>5</v>
      </c>
      <c r="B19" s="10">
        <f t="shared" si="0"/>
        <v>160</v>
      </c>
      <c r="C19" s="9">
        <v>2</v>
      </c>
      <c r="D19" s="11">
        <f>$I$5*Table1[[#This Row],[CREW FACTOR]]</f>
        <v>0.5</v>
      </c>
      <c r="E19" s="11">
        <f>INDEX(Table2[CREW FACTOR],MATCH(ESTIMATOR!$B$4,Table2[CREW SIZE],0))</f>
        <v>1</v>
      </c>
      <c r="F19" s="11">
        <f>Table1[[#This Row],[TRAVEL TIME (HR)]]+Table1[[#This Row],[LABOR TIME (HR)]]</f>
        <v>2.5</v>
      </c>
      <c r="G19" s="11">
        <f>IF(Table1[[#This Row],[TOTAL TIME]]&gt;8,8,Table1[[#This Row],[TOTAL TIME]])</f>
        <v>2.5</v>
      </c>
      <c r="H19" s="11">
        <f>IF(Table1[[#This Row],[TOTAL TIME]]&lt;8,0,Table1[[#This Row],[TOTAL TIME]]-8)</f>
        <v>0</v>
      </c>
      <c r="I19" s="10">
        <f>(Table1[[#This Row],[REGULAR TIME]]*Table1[[#This Row],[MOVER RATE]])+(Table1[[#This Row],[OVERTIME]]*Table1[[#This Row],[MOVER RATE]]*1.5)</f>
        <v>400</v>
      </c>
    </row>
    <row r="20" spans="1:9" x14ac:dyDescent="0.3">
      <c r="A20" s="9" t="s">
        <v>6</v>
      </c>
      <c r="B20" s="10">
        <f t="shared" si="0"/>
        <v>160</v>
      </c>
      <c r="C20" s="9">
        <v>3</v>
      </c>
      <c r="D20" s="11">
        <f>$I$5*Table1[[#This Row],[CREW FACTOR]]</f>
        <v>0.5</v>
      </c>
      <c r="E20" s="11">
        <f>INDEX(Table2[CREW FACTOR],MATCH(ESTIMATOR!$B$4,Table2[CREW SIZE],0))</f>
        <v>1</v>
      </c>
      <c r="F20" s="11">
        <f>Table1[[#This Row],[TRAVEL TIME (HR)]]+Table1[[#This Row],[LABOR TIME (HR)]]</f>
        <v>3.5</v>
      </c>
      <c r="G20" s="11">
        <f>IF(Table1[[#This Row],[TOTAL TIME]]&gt;8,8,Table1[[#This Row],[TOTAL TIME]])</f>
        <v>3.5</v>
      </c>
      <c r="H20" s="11">
        <f>IF(Table1[[#This Row],[TOTAL TIME]]&lt;8,0,Table1[[#This Row],[TOTAL TIME]]-8)</f>
        <v>0</v>
      </c>
      <c r="I20" s="10">
        <f>(Table1[[#This Row],[REGULAR TIME]]*Table1[[#This Row],[MOVER RATE]])+(Table1[[#This Row],[OVERTIME]]*Table1[[#This Row],[MOVER RATE]]*1.5)</f>
        <v>560</v>
      </c>
    </row>
    <row r="21" spans="1:9" x14ac:dyDescent="0.3">
      <c r="A21" s="9" t="s">
        <v>7</v>
      </c>
      <c r="B21" s="10">
        <f t="shared" si="0"/>
        <v>160</v>
      </c>
      <c r="C21" s="9">
        <v>1.5</v>
      </c>
      <c r="D21" s="11">
        <f>$I$5*Table1[[#This Row],[CREW FACTOR]]</f>
        <v>0.5</v>
      </c>
      <c r="E21" s="11">
        <f>INDEX(Table2[CREW FACTOR],MATCH(ESTIMATOR!$B$4,Table2[CREW SIZE],0))</f>
        <v>1</v>
      </c>
      <c r="F21" s="11">
        <f>Table1[[#This Row],[TRAVEL TIME (HR)]]+Table1[[#This Row],[LABOR TIME (HR)]]</f>
        <v>2</v>
      </c>
      <c r="G21" s="11">
        <f>IF(Table1[[#This Row],[TOTAL TIME]]&gt;8,8,Table1[[#This Row],[TOTAL TIME]])</f>
        <v>2</v>
      </c>
      <c r="H21" s="11">
        <f>IF(Table1[[#This Row],[TOTAL TIME]]&lt;8,0,Table1[[#This Row],[TOTAL TIME]]-8)</f>
        <v>0</v>
      </c>
      <c r="I21" s="10">
        <f>(Table1[[#This Row],[REGULAR TIME]]*Table1[[#This Row],[MOVER RATE]])+(Table1[[#This Row],[OVERTIME]]*Table1[[#This Row],[MOVER RATE]]*1.5)</f>
        <v>320</v>
      </c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29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</sheetData>
  <sortState xmlns:xlrd2="http://schemas.microsoft.com/office/spreadsheetml/2017/richdata2" ref="A8:A22">
    <sortCondition ref="A8:A22"/>
  </sortState>
  <mergeCells count="4">
    <mergeCell ref="A1:I1"/>
    <mergeCell ref="B4:D4"/>
    <mergeCell ref="B5:D5"/>
    <mergeCell ref="A2:D2"/>
  </mergeCells>
  <phoneticPr fontId="3" type="noConversion"/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A459474-F99C-4FD4-8B90-4CC579C5AA88}">
          <x14:formula1>
            <xm:f>VALIDATION!$A$2:$A$3</xm:f>
          </x14:formula1>
          <xm:sqref>B4:H4</xm:sqref>
        </x14:dataValidation>
        <x14:dataValidation type="list" allowBlank="1" showInputMessage="1" showErrorMessage="1" xr:uid="{E40A8873-A597-41FB-97C8-CCF333487559}">
          <x14:formula1>
            <xm:f>VALIDATION!$A$7:$A$10</xm:f>
          </x14:formula1>
          <xm:sqref>B5:H5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ACDFC-D50E-488A-B336-69E55005CDEB}">
  <dimension ref="A1:C10"/>
  <sheetViews>
    <sheetView workbookViewId="0">
      <selection activeCell="C7" sqref="C7"/>
    </sheetView>
  </sheetViews>
  <sheetFormatPr defaultColWidth="9.109375" defaultRowHeight="13.8" x14ac:dyDescent="0.25"/>
  <cols>
    <col min="1" max="1" width="35.33203125" style="1" bestFit="1" customWidth="1"/>
    <col min="2" max="2" width="13.5546875" style="1" customWidth="1"/>
    <col min="3" max="3" width="19.33203125" style="1" bestFit="1" customWidth="1"/>
    <col min="4" max="16384" width="9.109375" style="1"/>
  </cols>
  <sheetData>
    <row r="1" spans="1:3" x14ac:dyDescent="0.25">
      <c r="A1" s="3" t="s">
        <v>21</v>
      </c>
      <c r="B1" s="3" t="s">
        <v>22</v>
      </c>
      <c r="C1" s="3" t="s">
        <v>33</v>
      </c>
    </row>
    <row r="2" spans="1:3" x14ac:dyDescent="0.25">
      <c r="A2" s="1" t="s">
        <v>19</v>
      </c>
      <c r="B2" s="19">
        <v>160</v>
      </c>
      <c r="C2" s="17">
        <v>1</v>
      </c>
    </row>
    <row r="3" spans="1:3" x14ac:dyDescent="0.25">
      <c r="A3" s="1" t="s">
        <v>20</v>
      </c>
      <c r="B3" s="2">
        <v>240</v>
      </c>
      <c r="C3" s="18">
        <f>2/3</f>
        <v>0.66666666666666663</v>
      </c>
    </row>
    <row r="6" spans="1:3" x14ac:dyDescent="0.25">
      <c r="A6" s="1" t="s">
        <v>17</v>
      </c>
      <c r="B6" s="1" t="s">
        <v>23</v>
      </c>
    </row>
    <row r="7" spans="1:3" x14ac:dyDescent="0.25">
      <c r="A7" s="1" t="s">
        <v>24</v>
      </c>
      <c r="B7" s="4">
        <v>0.5</v>
      </c>
    </row>
    <row r="8" spans="1:3" x14ac:dyDescent="0.25">
      <c r="A8" s="1" t="s">
        <v>25</v>
      </c>
      <c r="B8" s="4">
        <v>1</v>
      </c>
    </row>
    <row r="9" spans="1:3" x14ac:dyDescent="0.25">
      <c r="A9" s="1" t="s">
        <v>26</v>
      </c>
      <c r="B9" s="4">
        <v>2</v>
      </c>
    </row>
    <row r="10" spans="1:3" x14ac:dyDescent="0.25">
      <c r="A10" s="1" t="s">
        <v>27</v>
      </c>
      <c r="B10" s="4">
        <v>3</v>
      </c>
    </row>
  </sheetData>
  <phoneticPr fontId="3" type="noConversion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ESTIMATOR</vt:lpstr>
      <vt:lpstr>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DeForge, Thomas</dc:creator>
  <cp:lastModifiedBy>DeForge, Thomas</cp:lastModifiedBy>
  <dcterms:created xsi:type="dcterms:W3CDTF">2023-09-07T19:22:34Z</dcterms:created>
  <dcterms:modified xsi:type="dcterms:W3CDTF">2023-09-11T12:57:26Z</dcterms:modified>
</cp:coreProperties>
</file>